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oubravaD\_tisk_VB\akt_arch\"/>
    </mc:Choice>
  </mc:AlternateContent>
  <bookViews>
    <workbookView xWindow="0" yWindow="0" windowWidth="0" windowHeight="0"/>
  </bookViews>
  <sheets>
    <sheet name="Rekapitulace stavby" sheetId="1" r:id="rId1"/>
    <sheet name="SO-01 - Protierozní a eko..." sheetId="2" r:id="rId2"/>
    <sheet name="SO-011 - 1. rok pěstební ..." sheetId="3" r:id="rId3"/>
    <sheet name="SO-012 - 2. rok pěstební ..." sheetId="4" r:id="rId4"/>
    <sheet name="SO-013 - 3. rok pěstební ..." sheetId="5" r:id="rId5"/>
    <sheet name="SO-010 - Vedlejší rozpočt..." sheetId="6" r:id="rId6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'SO-01 - Protierozní a eko...'!$C$115:$K$234</definedName>
    <definedName name="_xlnm.Print_Area" localSheetId="1">'SO-01 - Protierozní a eko...'!$C$4:$J$76,'SO-01 - Protierozní a eko...'!$C$103:$J$234</definedName>
    <definedName name="_xlnm.Print_Titles" localSheetId="1">'SO-01 - Protierozní a eko...'!$115:$115</definedName>
    <definedName name="_xlnm._FilterDatabase" localSheetId="2" hidden="1">'SO-011 - 1. rok pěstební ...'!$C$119:$K$137</definedName>
    <definedName name="_xlnm.Print_Area" localSheetId="2">'SO-011 - 1. rok pěstební ...'!$C$4:$J$76,'SO-011 - 1. rok pěstební ...'!$C$105:$J$137</definedName>
    <definedName name="_xlnm.Print_Titles" localSheetId="2">'SO-011 - 1. rok pěstební ...'!$119:$119</definedName>
    <definedName name="_xlnm._FilterDatabase" localSheetId="3" hidden="1">'SO-012 - 2. rok pěstební ...'!$C$119:$K$137</definedName>
    <definedName name="_xlnm.Print_Area" localSheetId="3">'SO-012 - 2. rok pěstební ...'!$C$4:$J$76,'SO-012 - 2. rok pěstební ...'!$C$105:$J$137</definedName>
    <definedName name="_xlnm.Print_Titles" localSheetId="3">'SO-012 - 2. rok pěstební ...'!$119:$119</definedName>
    <definedName name="_xlnm._FilterDatabase" localSheetId="4" hidden="1">'SO-013 - 3. rok pěstební ...'!$C$119:$K$140</definedName>
    <definedName name="_xlnm.Print_Area" localSheetId="4">'SO-013 - 3. rok pěstební ...'!$C$4:$J$76,'SO-013 - 3. rok pěstební ...'!$C$105:$J$140</definedName>
    <definedName name="_xlnm.Print_Titles" localSheetId="4">'SO-013 - 3. rok pěstební ...'!$119:$119</definedName>
    <definedName name="_xlnm._FilterDatabase" localSheetId="5" hidden="1">'SO-010 - Vedlejší rozpočt...'!$C$123:$K$144</definedName>
    <definedName name="_xlnm.Print_Area" localSheetId="5">'SO-010 - Vedlejší rozpočt...'!$C$4:$J$76,'SO-010 - Vedlejší rozpočt...'!$C$109:$J$144</definedName>
    <definedName name="_xlnm.Print_Titles" localSheetId="5">'SO-010 - Vedlejší rozpočt...'!$123:$123</definedName>
  </definedNames>
  <calcPr/>
</workbook>
</file>

<file path=xl/calcChain.xml><?xml version="1.0" encoding="utf-8"?>
<calcChain xmlns="http://schemas.openxmlformats.org/spreadsheetml/2006/main">
  <c i="6" l="1" r="J39"/>
  <c r="J38"/>
  <c i="1" r="AY100"/>
  <c i="6" r="J37"/>
  <c i="1" r="AX100"/>
  <c i="6"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5" r="J39"/>
  <c r="J38"/>
  <c i="1" r="AY99"/>
  <c i="5" r="J37"/>
  <c i="1" r="AX99"/>
  <c i="5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91"/>
  <c r="E7"/>
  <c r="E85"/>
  <c i="4" r="J39"/>
  <c r="J38"/>
  <c i="1" r="AY98"/>
  <c i="4" r="J37"/>
  <c i="1" r="AX98"/>
  <c i="4"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114"/>
  <c r="E7"/>
  <c r="E108"/>
  <c i="3" r="J39"/>
  <c r="J38"/>
  <c i="1" r="AY97"/>
  <c i="3" r="J37"/>
  <c i="1" r="AX97"/>
  <c i="3"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91"/>
  <c r="E7"/>
  <c r="E85"/>
  <c i="2" r="J37"/>
  <c r="J36"/>
  <c i="1" r="AY96"/>
  <c i="2" r="J35"/>
  <c i="1" r="AX96"/>
  <c i="2"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1"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L90"/>
  <c r="AM90"/>
  <c r="AM89"/>
  <c r="L89"/>
  <c r="AM87"/>
  <c r="L87"/>
  <c r="L85"/>
  <c r="L84"/>
  <c i="6" r="J142"/>
  <c r="J140"/>
  <c r="J135"/>
  <c r="BK130"/>
  <c r="BK127"/>
  <c i="5" r="J121"/>
  <c i="4" r="BK132"/>
  <c r="J130"/>
  <c r="J127"/>
  <c r="BK124"/>
  <c i="3" r="J135"/>
  <c r="J132"/>
  <c r="J127"/>
  <c r="J124"/>
  <c r="J121"/>
  <c i="2" r="BK229"/>
  <c r="J226"/>
  <c r="J221"/>
  <c r="BK218"/>
  <c r="BK214"/>
  <c r="BK211"/>
  <c r="J208"/>
  <c r="J205"/>
  <c r="J202"/>
  <c r="J200"/>
  <c r="BK196"/>
  <c r="BK190"/>
  <c r="BK188"/>
  <c r="J186"/>
  <c r="BK184"/>
  <c r="J178"/>
  <c r="J176"/>
  <c r="J174"/>
  <c r="J172"/>
  <c r="J166"/>
  <c r="BK155"/>
  <c r="J149"/>
  <c r="BK143"/>
  <c r="J137"/>
  <c r="BK134"/>
  <c r="BK131"/>
  <c r="BK125"/>
  <c r="BK119"/>
  <c i="6" r="BK142"/>
  <c r="BK137"/>
  <c r="J137"/>
  <c r="BK132"/>
  <c i="5" r="J124"/>
  <c i="4" r="BK135"/>
  <c r="BK130"/>
  <c r="BK127"/>
  <c r="J124"/>
  <c r="BK121"/>
  <c i="3" r="BK132"/>
  <c r="J130"/>
  <c r="BK124"/>
  <c r="BK121"/>
  <c i="2" r="BK233"/>
  <c r="BK232"/>
  <c r="J229"/>
  <c r="J223"/>
  <c r="BK221"/>
  <c r="J218"/>
  <c r="BK205"/>
  <c r="BK200"/>
  <c r="J196"/>
  <c r="BK194"/>
  <c r="BK192"/>
  <c r="BK186"/>
  <c r="J182"/>
  <c r="BK180"/>
  <c r="BK178"/>
  <c r="BK174"/>
  <c r="BK170"/>
  <c r="J168"/>
  <c r="BK166"/>
  <c r="BK164"/>
  <c r="J161"/>
  <c r="BK158"/>
  <c r="J152"/>
  <c r="BK146"/>
  <c r="J143"/>
  <c r="BK140"/>
  <c r="BK137"/>
  <c r="BK128"/>
  <c r="J122"/>
  <c r="BK117"/>
  <c i="1" r="AS95"/>
  <c i="6" r="BK140"/>
  <c r="BK135"/>
  <c r="J132"/>
  <c r="J130"/>
  <c r="J127"/>
  <c i="5" r="BK138"/>
  <c r="J138"/>
  <c r="BK135"/>
  <c r="J135"/>
  <c r="BK132"/>
  <c r="J132"/>
  <c r="BK130"/>
  <c r="J130"/>
  <c r="BK127"/>
  <c r="J127"/>
  <c r="BK124"/>
  <c r="BK121"/>
  <c i="4" r="J135"/>
  <c r="J132"/>
  <c r="J121"/>
  <c i="3" r="BK135"/>
  <c r="BK130"/>
  <c r="BK127"/>
  <c i="2" r="J233"/>
  <c r="J232"/>
  <c r="BK226"/>
  <c r="BK223"/>
  <c r="J214"/>
  <c r="J211"/>
  <c r="BK208"/>
  <c r="BK202"/>
  <c r="BK198"/>
  <c r="J198"/>
  <c r="J194"/>
  <c r="J192"/>
  <c r="J190"/>
  <c r="J188"/>
  <c r="J184"/>
  <c r="BK182"/>
  <c r="J180"/>
  <c r="BK176"/>
  <c r="BK172"/>
  <c r="J170"/>
  <c r="BK168"/>
  <c r="J164"/>
  <c r="BK161"/>
  <c r="J158"/>
  <c r="J155"/>
  <c r="BK152"/>
  <c r="BK149"/>
  <c r="J146"/>
  <c r="J140"/>
  <c r="J134"/>
  <c r="J131"/>
  <c r="J128"/>
  <c r="J125"/>
  <c r="BK122"/>
  <c r="J119"/>
  <c r="J117"/>
  <c l="1" r="R116"/>
  <c i="3" r="BK120"/>
  <c r="J120"/>
  <c r="R120"/>
  <c i="4" r="R120"/>
  <c i="5" r="BK120"/>
  <c r="J120"/>
  <c r="J98"/>
  <c r="P120"/>
  <c i="1" r="AU99"/>
  <c i="5" r="T120"/>
  <c i="6" r="T134"/>
  <c r="BK139"/>
  <c r="J139"/>
  <c r="J102"/>
  <c i="2" r="P116"/>
  <c i="1" r="AU96"/>
  <c i="3" r="T120"/>
  <c i="4" r="BK120"/>
  <c r="J120"/>
  <c r="T120"/>
  <c i="6" r="P126"/>
  <c r="T126"/>
  <c r="R134"/>
  <c r="P139"/>
  <c r="BK126"/>
  <c r="J126"/>
  <c r="J100"/>
  <c r="R126"/>
  <c r="R125"/>
  <c r="R124"/>
  <c r="BK134"/>
  <c r="J134"/>
  <c r="J101"/>
  <c r="P134"/>
  <c r="R139"/>
  <c i="2" r="BK116"/>
  <c r="J116"/>
  <c r="T116"/>
  <c i="3" r="P120"/>
  <c i="1" r="AU97"/>
  <c i="4" r="P120"/>
  <c i="1" r="AU98"/>
  <c i="5" r="R120"/>
  <c i="6" r="T139"/>
  <c i="2" r="E85"/>
  <c r="J89"/>
  <c r="F92"/>
  <c r="BE137"/>
  <c r="BE140"/>
  <c r="BE143"/>
  <c r="BE158"/>
  <c r="BE161"/>
  <c r="BE164"/>
  <c r="BE166"/>
  <c r="BE174"/>
  <c r="BE180"/>
  <c r="BE188"/>
  <c r="BE190"/>
  <c r="BE200"/>
  <c r="BE205"/>
  <c r="BE218"/>
  <c r="BE229"/>
  <c i="3" r="E108"/>
  <c r="J114"/>
  <c r="BE124"/>
  <c r="BE132"/>
  <c i="4" r="E85"/>
  <c r="BE127"/>
  <c r="BE130"/>
  <c r="BE135"/>
  <c i="5" r="E108"/>
  <c r="F117"/>
  <c r="BE124"/>
  <c r="BE127"/>
  <c r="BE130"/>
  <c r="BE132"/>
  <c r="BE135"/>
  <c r="BE138"/>
  <c i="6" r="E85"/>
  <c r="F94"/>
  <c r="BE127"/>
  <c r="BE135"/>
  <c r="BE140"/>
  <c i="2" r="BE117"/>
  <c r="BE134"/>
  <c r="BE149"/>
  <c r="BE155"/>
  <c r="BE168"/>
  <c r="BE172"/>
  <c r="BE176"/>
  <c r="BE178"/>
  <c r="BE182"/>
  <c r="BE184"/>
  <c r="BE196"/>
  <c r="BE198"/>
  <c r="BE202"/>
  <c r="BE208"/>
  <c r="BE214"/>
  <c r="BE223"/>
  <c r="BE232"/>
  <c i="3" r="F117"/>
  <c r="BE121"/>
  <c r="BE127"/>
  <c r="BE135"/>
  <c i="4" r="F117"/>
  <c r="BE124"/>
  <c i="5" r="J114"/>
  <c r="BE121"/>
  <c i="6" r="BE132"/>
  <c r="BE137"/>
  <c r="BE142"/>
  <c i="2" r="BE119"/>
  <c r="BE122"/>
  <c r="BE125"/>
  <c r="BE128"/>
  <c r="BE131"/>
  <c r="BE146"/>
  <c r="BE152"/>
  <c r="BE170"/>
  <c r="BE186"/>
  <c r="BE192"/>
  <c r="BE194"/>
  <c r="BE211"/>
  <c r="BE221"/>
  <c r="BE226"/>
  <c r="BE233"/>
  <c i="3" r="BE130"/>
  <c i="4" r="J91"/>
  <c r="BE121"/>
  <c r="BE132"/>
  <c i="6" r="J91"/>
  <c r="BE130"/>
  <c i="2" r="J34"/>
  <c i="1" r="AW96"/>
  <c i="2" r="F36"/>
  <c i="1" r="BC96"/>
  <c i="6" r="F36"/>
  <c i="1" r="BA100"/>
  <c i="6" r="F38"/>
  <c i="1" r="BC100"/>
  <c i="2" r="F35"/>
  <c i="1" r="BB96"/>
  <c i="2" r="J30"/>
  <c i="1" r="AG96"/>
  <c i="6" r="J36"/>
  <c i="1" r="AW100"/>
  <c i="3" r="F37"/>
  <c i="1" r="BB97"/>
  <c i="2" r="F37"/>
  <c i="1" r="BD96"/>
  <c i="4" r="J36"/>
  <c i="1" r="AW98"/>
  <c i="3" r="J36"/>
  <c i="1" r="AW97"/>
  <c i="3" r="F39"/>
  <c i="1" r="BD97"/>
  <c i="4" r="F36"/>
  <c i="1" r="BA98"/>
  <c i="4" r="F39"/>
  <c i="1" r="BD98"/>
  <c r="AS94"/>
  <c i="3" r="J32"/>
  <c i="1" r="AG97"/>
  <c i="4" r="F37"/>
  <c i="1" r="BB98"/>
  <c i="5" r="F36"/>
  <c i="1" r="BA99"/>
  <c i="5" r="J36"/>
  <c i="1" r="AW99"/>
  <c i="5" r="F37"/>
  <c i="1" r="BB99"/>
  <c i="5" r="F38"/>
  <c i="1" r="BC99"/>
  <c i="5" r="F39"/>
  <c i="1" r="BD99"/>
  <c i="6" r="F37"/>
  <c i="1" r="BB100"/>
  <c i="2" r="F34"/>
  <c i="1" r="BA96"/>
  <c i="3" r="F36"/>
  <c i="1" r="BA97"/>
  <c i="3" r="F38"/>
  <c i="1" r="BC97"/>
  <c i="4" r="F38"/>
  <c i="1" r="BC98"/>
  <c i="4" r="J32"/>
  <c i="1" r="AG98"/>
  <c i="6" r="F39"/>
  <c i="1" r="BD100"/>
  <c i="6" l="1" r="P125"/>
  <c r="P124"/>
  <c i="1" r="AU100"/>
  <c i="6" r="T125"/>
  <c r="T124"/>
  <c i="2" r="J96"/>
  <c i="3" r="J98"/>
  <c i="4" r="J98"/>
  <c i="6" r="BK125"/>
  <c r="BK124"/>
  <c r="J124"/>
  <c r="J98"/>
  <c i="1" r="AU95"/>
  <c r="AU94"/>
  <c i="5" r="J32"/>
  <c i="1" r="AG99"/>
  <c i="2" r="F33"/>
  <c i="1" r="AZ96"/>
  <c r="BB95"/>
  <c r="BB94"/>
  <c r="AX94"/>
  <c r="BA95"/>
  <c r="AW95"/>
  <c r="BD95"/>
  <c r="BD94"/>
  <c r="W36"/>
  <c i="3" r="F35"/>
  <c i="1" r="AZ97"/>
  <c i="3" r="J35"/>
  <c i="1" r="AV97"/>
  <c r="AT97"/>
  <c i="5" r="F35"/>
  <c i="1" r="AZ99"/>
  <c i="5" r="J35"/>
  <c i="1" r="AV99"/>
  <c r="AT99"/>
  <c i="6" r="J35"/>
  <c i="1" r="AV100"/>
  <c r="AT100"/>
  <c i="2" r="J33"/>
  <c i="1" r="AV96"/>
  <c r="AT96"/>
  <c i="4" r="J35"/>
  <c i="1" r="AV98"/>
  <c r="AT98"/>
  <c i="4" r="F35"/>
  <c i="1" r="AZ98"/>
  <c i="6" r="F35"/>
  <c i="1" r="AZ100"/>
  <c r="BC95"/>
  <c r="AY95"/>
  <c i="5" l="1" r="J41"/>
  <c i="2" r="J39"/>
  <c i="3" r="J41"/>
  <c i="6" r="J125"/>
  <c r="J99"/>
  <c i="4" r="J41"/>
  <c i="1" r="AN96"/>
  <c r="AN97"/>
  <c r="AN98"/>
  <c r="AN99"/>
  <c r="AZ95"/>
  <c r="AV95"/>
  <c r="AT95"/>
  <c r="AX95"/>
  <c r="BA94"/>
  <c r="AW94"/>
  <c r="AK33"/>
  <c r="BC94"/>
  <c r="W35"/>
  <c r="W34"/>
  <c i="6" r="J32"/>
  <c i="1" r="AG100"/>
  <c r="AN100"/>
  <c i="6" l="1" r="J41"/>
  <c i="1" r="W33"/>
  <c r="AY94"/>
  <c r="AZ94"/>
  <c r="AV94"/>
  <c r="AG95"/>
  <c r="AN95"/>
  <c l="1" r="AT94"/>
  <c r="AG94"/>
  <c r="AK26"/>
  <c l="1" r="AN94"/>
  <c r="AG105"/>
  <c r="CD105"/>
  <c r="AG106"/>
  <c r="CD106"/>
  <c r="AG104"/>
  <c r="AV104"/>
  <c r="BY104"/>
  <c r="AG103"/>
  <c r="AV103"/>
  <c r="BY103"/>
  <c l="1" r="CD103"/>
  <c r="CD104"/>
  <c r="AG102"/>
  <c r="AK27"/>
  <c r="AV105"/>
  <c r="BY105"/>
  <c r="AN103"/>
  <c r="AV106"/>
  <c r="BY106"/>
  <c r="AN104"/>
  <c l="1" r="AK32"/>
  <c r="AK29"/>
  <c r="W32"/>
  <c r="AN105"/>
  <c r="AN106"/>
  <c r="AG108"/>
  <c l="1" r="AK38"/>
  <c r="AN102"/>
  <c r="AN10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<sst xmlns="http://schemas.openxmlformats.org/spreadsheetml/2006/main">
  <si>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</si>
  <si>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</si>
  <si>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</si>
  <si>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</si>
  <si>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</si>
  <si>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{dd8852c4-5065-4332-bbb7-11f9f41c4c03}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</si>
  <si>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</si>
  <si>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</si>
  <si>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</si>
  <si>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</si>
  <si>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</si>
  <si>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</si>
  <si>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</si>
  <si>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</si>
  <si>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117-3140-20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</si>
  <si>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</si>
  <si>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</si>
  <si>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Zpracování PD na realizaci LBK na parcelách KN 1241/681,KN 6371/41 a KN 6373/47 v k.ú.Velké Bílovice</t>
  </si>
  <si>
    <t>KSO:</t>
  </si>
  <si>
    <t>CC-CZ:</t>
  </si>
  <si>
    <t>Místo:</t>
  </si>
  <si>
    <t>k.ú.Velké Bílovice</t>
  </si>
  <si>
    <t>Datum:</t>
  </si>
  <si>
    <t>20. 10. 2020</t>
  </si>
  <si>
    <t>Zadavatel:</t>
  </si>
  <si>
    <t>IČ:</t>
  </si>
  <si>
    <t>ČR-SPÚ, KPÚ pro JMK, Pobočka Břeclav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</si>
  <si>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</si>
  <si>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</si>
  <si>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</si>
  <si>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</si>
  <si>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</si>
  <si>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</si>
  <si>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</si>
  <si>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Daniel Doubrava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</si>
  <si>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</si>
  <si>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</si>
  <si>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</si>
  <si>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</si>
  <si>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</si>
  <si>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</si>
  <si>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</si>
  <si>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</si>
  <si>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</si>
  <si>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</si>
  <si>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</si>
  <si>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</si>
  <si>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</si>
  <si>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</si>
  <si>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</si>
  <si>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</si>
  <si>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</si>
  <si>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</si>
  <si>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</si>
  <si>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</si>
  <si>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</si>
  <si>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</si>
  <si>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</si>
  <si>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</si>
  <si>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</si>
  <si>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</si>
  <si>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</si>
  <si>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</si>
  <si>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</si>
  <si>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</si>
  <si>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</si>
  <si>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</si>
  <si>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</si>
  <si>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</si>
  <si>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</si>
  <si>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</si>
  <si>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</si>
  <si>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</si>
  <si>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</si>
  <si>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</si>
  <si>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</si>
  <si>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</si>
  <si>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</si>
  <si>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</si>
  <si>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</si>
  <si>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</si>
  <si>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</si>
  <si>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SO-01</t>
  </si>
  <si>
    <t>Protierozní a ekologické opatření LBK</t>
  </si>
  <si>
    <t>STA</t>
  </si>
  <si>
    <t>1</t>
  </si>
  <si>
    <t>{9ccfae02-ca31-47d6-9ac1-2506c8345e58}</t>
  </si>
  <si>
    <t>2</t>
  </si>
  <si>
    <t>/</t>
  </si>
  <si>
    <t>Soupis</t>
  </si>
  <si>
    <t>###NOINSERT###</t>
  </si>
  <si>
    <t>SO-011</t>
  </si>
  <si>
    <t>1. rok pěstební péče</t>
  </si>
  <si>
    <t>{8b3deb1e-9198-45c5-8005-0645b8c63d8f}</t>
  </si>
  <si>
    <t>SO-012</t>
  </si>
  <si>
    <t>2. rok pěstební péče</t>
  </si>
  <si>
    <t>{2a8db4d1-f0f5-4c34-9c97-338fa48605f9}</t>
  </si>
  <si>
    <t>SO-013</t>
  </si>
  <si>
    <t>3. rok pěstební péče</t>
  </si>
  <si>
    <t>{faceb509-059f-4ee0-bae0-67aaa505d4f3}</t>
  </si>
  <si>
    <t>SO-010</t>
  </si>
  <si>
    <t>Vedlejší rozpočtové náklady</t>
  </si>
  <si>
    <t>{5d623181-973a-41c9-96a5-36a6aa691c98}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</si>
  <si>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</si>
  <si>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</si>
  <si>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</si>
  <si>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</si>
  <si>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</si>
  <si>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</si>
  <si>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</si>
  <si>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</si>
  <si>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</si>
  <si>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</si>
  <si>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</si>
  <si>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SO-01 - Protierozní a ekologické opatření LBK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</si>
  <si>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</si>
  <si>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</si>
  <si>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</si>
  <si>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</si>
  <si>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</si>
  <si>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</si>
  <si>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</si>
  <si>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</si>
  <si>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</si>
  <si>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</si>
  <si>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</si>
  <si>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</si>
  <si>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</si>
  <si>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</si>
  <si>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</si>
  <si>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</si>
  <si>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</si>
  <si>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</si>
  <si>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</si>
  <si>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111151131</t>
  </si>
  <si>
    <t>Pokosení trávníku lučního plochy do 1000 m2 s odvozem do 20 km v rovině a svahu do 1:5</t>
  </si>
  <si>
    <t>m2</t>
  </si>
  <si>
    <t>4</t>
  </si>
  <si>
    <t>ROZPOCET</t>
  </si>
  <si>
    <t>-183978819</t>
  </si>
  <si>
    <t>PP</t>
  </si>
  <si>
    <t>Pokosení trávníku při souvislé ploše do 1000 m2 lučního v rovině nebo svahu do 1:5</t>
  </si>
  <si>
    <t>184802111</t>
  </si>
  <si>
    <t>Chemické odplevelení před založením kultury nad 20 m2 postřikem na široko v rovině a svahu do 1:5</t>
  </si>
  <si>
    <t>744336600</t>
  </si>
  <si>
    <t xml:space="preserve">Chemické odplevelení půdy před založením kultury, trávníku nebo zpevněných ploch  o výměře jednotlivě přes 20 m2 v rovině nebo na svahu do 1:5 postřikem na široko</t>
  </si>
  <si>
    <t>VV</t>
  </si>
  <si>
    <t>12259+13884+15005</t>
  </si>
  <si>
    <t>3</t>
  </si>
  <si>
    <t>183403112</t>
  </si>
  <si>
    <t>Obdělání půdy oráním na hloubku do 0,2 m v rovině a svahu do 1:5</t>
  </si>
  <si>
    <t>723115792</t>
  </si>
  <si>
    <t xml:space="preserve">Obdělání půdy  oráním hl. přes 100 do 200 mm v rovině nebo na svahu do 1:5</t>
  </si>
  <si>
    <t>183403151</t>
  </si>
  <si>
    <t>Obdělání půdy smykováním v rovině a svahu do 1:5</t>
  </si>
  <si>
    <t>-1120869084</t>
  </si>
  <si>
    <t xml:space="preserve">Obdělání půdy  smykováním v rovině nebo na svahu do 1:5</t>
  </si>
  <si>
    <t>5</t>
  </si>
  <si>
    <t>183403152</t>
  </si>
  <si>
    <t>Obdělání půdy vláčením v rovině a svahu do 1:5</t>
  </si>
  <si>
    <t>562597412</t>
  </si>
  <si>
    <t xml:space="preserve">Obdělání půdy  vláčením v rovině nebo na svahu do 1:5</t>
  </si>
  <si>
    <t>6</t>
  </si>
  <si>
    <t>181451121</t>
  </si>
  <si>
    <t>Založení lučního trávníku výsevem plochy přes 1000 m2 v rovině a ve svahu do 1:5</t>
  </si>
  <si>
    <t>-1264182734</t>
  </si>
  <si>
    <t>Založení trávníku na půdě předem připravené plochy přes 1000 m2 výsevem včetně utažení lučního v rovině nebo na svahu do 1:5</t>
  </si>
  <si>
    <t>7</t>
  </si>
  <si>
    <t>M</t>
  </si>
  <si>
    <t>00572472</t>
  </si>
  <si>
    <t>osivo směs travní krajinná-rovinná</t>
  </si>
  <si>
    <t>kg</t>
  </si>
  <si>
    <t>8</t>
  </si>
  <si>
    <t>1754949701</t>
  </si>
  <si>
    <t>(12259+13884+15005)/100*2,5</t>
  </si>
  <si>
    <t>111151231</t>
  </si>
  <si>
    <t>Pokosení trávníku lučního plochy do 10000 m2 s odvozem do 20 km v rovině a svahu do 1:5</t>
  </si>
  <si>
    <t>611098098</t>
  </si>
  <si>
    <t>Pokosení trávníku při souvislé ploše přes 1000 do 10000 m2 lučního v rovině nebo svahu do 1:5</t>
  </si>
  <si>
    <t>9</t>
  </si>
  <si>
    <t>171201211_D</t>
  </si>
  <si>
    <t>Poplatek za uložení shrabku v kompostárně</t>
  </si>
  <si>
    <t>t</t>
  </si>
  <si>
    <t>-1223105016</t>
  </si>
  <si>
    <t>(12259+13884+15005)/10000*15</t>
  </si>
  <si>
    <t>10</t>
  </si>
  <si>
    <t>183101113</t>
  </si>
  <si>
    <t>Hloubení jamek bez výměny půdy zeminy tř 1 až 4 objem do 0,05 m3 v rovině a svahu do 1:5</t>
  </si>
  <si>
    <t>kus</t>
  </si>
  <si>
    <t>1110532634</t>
  </si>
  <si>
    <t xml:space="preserve">Hloubení jamek pro vysazování rostlin v zemině tř.1 až 4 bez výměny půdy  v rovině nebo na svahu do 1:5, objemu přes 0,02 do 0,05 m3</t>
  </si>
  <si>
    <t>"Stromy, keře" 1500+870+9480+4120</t>
  </si>
  <si>
    <t>11</t>
  </si>
  <si>
    <t>185802114</t>
  </si>
  <si>
    <t>Hnojení půdy umělým hnojivem k jednotlivým rostlinám v rovině a svahu do 1:5</t>
  </si>
  <si>
    <t>-1059302586</t>
  </si>
  <si>
    <t xml:space="preserve">Hnojení půdy nebo trávníku  v rovině nebo na svahu do 1:5 umělým hnojivem s rozdělením k jednotlivým rostlinám</t>
  </si>
  <si>
    <t>15970*50/1000000</t>
  </si>
  <si>
    <t>12</t>
  </si>
  <si>
    <t>25191155_D</t>
  </si>
  <si>
    <t>hnojivo průmyslové</t>
  </si>
  <si>
    <t>-1771397390</t>
  </si>
  <si>
    <t>15790*50/1000</t>
  </si>
  <si>
    <t>13</t>
  </si>
  <si>
    <t>185802113</t>
  </si>
  <si>
    <t>Hnojení půdy umělým hnojivem na široko v rovině a svahu do 1:5;(aplikace kondicionéru viz. TZ)</t>
  </si>
  <si>
    <t>822458066</t>
  </si>
  <si>
    <t xml:space="preserve">Hnojení půdy nebo trávníku  v rovině nebo na svahu do 1:5 umělým hnojivem na široko</t>
  </si>
  <si>
    <t>"trojřady plošně = mulčovaná plocha; 100g/m2" (2807+3497+3677)*0,0001</t>
  </si>
  <si>
    <t>14</t>
  </si>
  <si>
    <t>251111110</t>
  </si>
  <si>
    <t>půdní kondicionér na bázi silkátových koloidů (aplikace půdního kondicionéru viz. TZ)</t>
  </si>
  <si>
    <t>883768342</t>
  </si>
  <si>
    <t>(bal. 25 kg)</t>
  </si>
  <si>
    <t>"100g/m2" (2807+3497+3677)*0,0001*1000</t>
  </si>
  <si>
    <t>184102111</t>
  </si>
  <si>
    <t>Výsadba dřeviny s balem D do 0,2 m do jamky se zalitím v rovině a svahu do 1:5</t>
  </si>
  <si>
    <t>-1238364840</t>
  </si>
  <si>
    <t xml:space="preserve">Výsadba dřeviny s balem do předem vyhloubené jamky se zalitím  v rovině nebo na svahu do 1:5, při průměru balu přes 100 do 200 mm</t>
  </si>
  <si>
    <t>"stromy listnaté do skupin; keře a stromovité keře" 1500+870</t>
  </si>
  <si>
    <t>16</t>
  </si>
  <si>
    <t>184102110</t>
  </si>
  <si>
    <t>Výsadba dřeviny s balem D do 0,1 m do jamky se zalitím v rovině a svahu do 1:5</t>
  </si>
  <si>
    <t>1165856726</t>
  </si>
  <si>
    <t xml:space="preserve">Výsadba dřeviny s balem do předem vyhloubené jamky se zalitím  v rovině nebo na svahu do 1:5, při průměru balu do 100 mm</t>
  </si>
  <si>
    <t>"keře podsadbové a keře výplňové" 9480+4120</t>
  </si>
  <si>
    <t>17</t>
  </si>
  <si>
    <t>0265228_D</t>
  </si>
  <si>
    <t>Acer platanoides (javor mléč); 81-120 cm; KK</t>
  </si>
  <si>
    <t>1840421961</t>
  </si>
  <si>
    <t>Acer platanoides (javor mléč); ; 81-120 cm; KK</t>
  </si>
  <si>
    <t>18</t>
  </si>
  <si>
    <t>0265121_D</t>
  </si>
  <si>
    <t>Carpinus betulus (habr obecný); 81-120 cm; KK</t>
  </si>
  <si>
    <t>-1532501454</t>
  </si>
  <si>
    <t>19</t>
  </si>
  <si>
    <t>0265229_D</t>
  </si>
  <si>
    <t>Prunus avium (třešeň ptačí); 81-120 cm; KK</t>
  </si>
  <si>
    <t>702570438</t>
  </si>
  <si>
    <t>20</t>
  </si>
  <si>
    <t>0265120_D</t>
  </si>
  <si>
    <t>Quercus petraea (dub zimní); 81-120 cm; KK</t>
  </si>
  <si>
    <t>2043587187</t>
  </si>
  <si>
    <t>0265122_D</t>
  </si>
  <si>
    <t xml:space="preserve">Sorbus torminalis (jeřáb břek); 81-120 cm; KK </t>
  </si>
  <si>
    <t>1720081828</t>
  </si>
  <si>
    <t>22</t>
  </si>
  <si>
    <t>0265224_D</t>
  </si>
  <si>
    <t>Tilia cordata (lípa srdčitá); 81-120 cm; KK</t>
  </si>
  <si>
    <t>1855691033</t>
  </si>
  <si>
    <t>23</t>
  </si>
  <si>
    <t>0265217_D</t>
  </si>
  <si>
    <t>Acer campestre (javor babyka); 81-120 cm; KK</t>
  </si>
  <si>
    <t>-1268797980</t>
  </si>
  <si>
    <t>24</t>
  </si>
  <si>
    <t>0265125_D</t>
  </si>
  <si>
    <t>Crataegus monogyna (hloh jednosemenný); 81-120 cm; KK</t>
  </si>
  <si>
    <t>1138583862</t>
  </si>
  <si>
    <t>25</t>
  </si>
  <si>
    <t>0265230_D</t>
  </si>
  <si>
    <t>Prunus mahaleb (mahalebka obecná); 81-120 cm; KK</t>
  </si>
  <si>
    <t>-1050191325</t>
  </si>
  <si>
    <t>26</t>
  </si>
  <si>
    <t>0265231_D</t>
  </si>
  <si>
    <t>Rhamnus cathartica (řešetlák počistivý); 81-120 cm; KK</t>
  </si>
  <si>
    <t>237102125</t>
  </si>
  <si>
    <t>27</t>
  </si>
  <si>
    <t>0265111_D</t>
  </si>
  <si>
    <t>Cornus sanguinea (svída obecná); 40-60 cm; KK</t>
  </si>
  <si>
    <t>827682389</t>
  </si>
  <si>
    <t>Cornus sanguinea (svída obecná); 60 - 120 cm; KK</t>
  </si>
  <si>
    <t>28</t>
  </si>
  <si>
    <t>0265113_D</t>
  </si>
  <si>
    <t>Ligustrum vulgare (ptačí zob); 40-60 cm; KK</t>
  </si>
  <si>
    <t>998826720</t>
  </si>
  <si>
    <t>29</t>
  </si>
  <si>
    <t>0265132_D</t>
  </si>
  <si>
    <t>Lonicera xylosteum (zimolez obecný); 40-60 cm; KK</t>
  </si>
  <si>
    <t>76286692</t>
  </si>
  <si>
    <t>30</t>
  </si>
  <si>
    <t>0265127_D</t>
  </si>
  <si>
    <t>Prunus spinosa (trnka obecná); 40-60 cm; KK</t>
  </si>
  <si>
    <t>-1027944126</t>
  </si>
  <si>
    <t>31</t>
  </si>
  <si>
    <t>0265140_D</t>
  </si>
  <si>
    <t>Salix purpurea (vrba nachová); 40-60 cm; KK</t>
  </si>
  <si>
    <t>2012189728</t>
  </si>
  <si>
    <t>32</t>
  </si>
  <si>
    <t>0265114_D</t>
  </si>
  <si>
    <t>Rosa canina (růže šípková); 40-60 cm; KK</t>
  </si>
  <si>
    <t>-214565870</t>
  </si>
  <si>
    <t>33</t>
  </si>
  <si>
    <t>0265115_D</t>
  </si>
  <si>
    <t>Evonymus europaea (brslen evropský); 40-60 cm; KK</t>
  </si>
  <si>
    <t>-1568791052</t>
  </si>
  <si>
    <t>34</t>
  </si>
  <si>
    <t>0265126_D</t>
  </si>
  <si>
    <t>Corylus avellana (líska obecná); 40-60 cm; KK</t>
  </si>
  <si>
    <t>-358604834</t>
  </si>
  <si>
    <t>35</t>
  </si>
  <si>
    <t>0265133_D</t>
  </si>
  <si>
    <t>Viburnum lantana (kalina tušalaj); 40-60 cm; KK</t>
  </si>
  <si>
    <t>-1249142927</t>
  </si>
  <si>
    <t>36</t>
  </si>
  <si>
    <t>184807912</t>
  </si>
  <si>
    <t>Kůl l 1,5 m D 40 až 60 mm k sazenici 1 až 3 leté</t>
  </si>
  <si>
    <t>1798230934</t>
  </si>
  <si>
    <t>Dodání a osazení kůlu k sazenici délky 1,5 m, průměru od 40 do 60 mm, s upevněním sazenice ke kůlu motouzem, sazenice1 až 3 leté</t>
  </si>
  <si>
    <t>"jen stromy do skupin" 1500</t>
  </si>
  <si>
    <t>37</t>
  </si>
  <si>
    <t>184813134</t>
  </si>
  <si>
    <t>Ochrana listnatých dřevin přes 70 cm před okusem chemickým nátěrem v rovině a svahu do 1:5, včetně přípravku</t>
  </si>
  <si>
    <t>100 kus</t>
  </si>
  <si>
    <t>-1830341177</t>
  </si>
  <si>
    <t>Ochrana dřevin před okusem zvěří chemicky nátěrem, v rovině nebo ve svahu do 1:5 listnatých, výšky přes 70 cm, včetně přípravku</t>
  </si>
  <si>
    <t>(1500+870)/100</t>
  </si>
  <si>
    <t>38</t>
  </si>
  <si>
    <t>184813133</t>
  </si>
  <si>
    <t>Ochrana listnatých dřevin do 70 cm před okusem chemickým nátěrem v rovině a svahu do 1:5, včetně přípravku</t>
  </si>
  <si>
    <t>-611254814</t>
  </si>
  <si>
    <t>Ochrana dřevin před okusem zvěří chemicky nátěrem, v rovině nebo ve svahu do 1:5 listnatých, výšky do 70 cm, včetně přípravku</t>
  </si>
  <si>
    <t>(9480+4120)/100</t>
  </si>
  <si>
    <t>39</t>
  </si>
  <si>
    <t>184911421</t>
  </si>
  <si>
    <t>Mulčování rostlin kůrou tl. do 0,1 m v rovině a svahu do 1:5</t>
  </si>
  <si>
    <t>-1723004555</t>
  </si>
  <si>
    <t>Mulčování vysazených rostlin mulčovací kůrou, tl. do 100 mm v rovině nebo na svahu do 1:5</t>
  </si>
  <si>
    <t>2807+3497+3677</t>
  </si>
  <si>
    <t>40</t>
  </si>
  <si>
    <t>103911001_D</t>
  </si>
  <si>
    <t>štěpka mulčovací VL</t>
  </si>
  <si>
    <t>m3</t>
  </si>
  <si>
    <t>-1280223971</t>
  </si>
  <si>
    <t xml:space="preserve">štěpka mulčovací VL </t>
  </si>
  <si>
    <t>9981/10</t>
  </si>
  <si>
    <t>998,1*0,103 'Přepočtené koeficientem množství</t>
  </si>
  <si>
    <t>41</t>
  </si>
  <si>
    <t>185804312</t>
  </si>
  <si>
    <t>Zalití rostlin vodou plocha přes 20 m2</t>
  </si>
  <si>
    <t>671033537</t>
  </si>
  <si>
    <t>Zalití rostlin vodou plochy záhonů jednotlivě přes 20 m2</t>
  </si>
  <si>
    <t>"stromy 15l a keře 5l (2x)" ((1500+870)*0,015+(9480+4120)*0,005)*2</t>
  </si>
  <si>
    <t>42</t>
  </si>
  <si>
    <t>185851121</t>
  </si>
  <si>
    <t>Dovoz vody pro zálivku rostlin za vzdálenost do 1000 m</t>
  </si>
  <si>
    <t>511474069</t>
  </si>
  <si>
    <t>Dovoz vody pro zálivku rostlin na vzdálenost do 1000 m</t>
  </si>
  <si>
    <t>43</t>
  </si>
  <si>
    <t>185851129</t>
  </si>
  <si>
    <t>Příplatek k dovozu vody pro zálivku rostlin do 1000 m ZKD 1000 m</t>
  </si>
  <si>
    <t>-2066599159</t>
  </si>
  <si>
    <t>Dovoz vody pro zálivku rostlin Příplatek k ceně za každých dalších i započatých 1000 m</t>
  </si>
  <si>
    <t>"+ 4km" 4*207,1</t>
  </si>
  <si>
    <t>44</t>
  </si>
  <si>
    <t>348951250</t>
  </si>
  <si>
    <t>Oplocení lesnické v 1,6 m s drátěným pletivem</t>
  </si>
  <si>
    <t>m</t>
  </si>
  <si>
    <t>-336140342</t>
  </si>
  <si>
    <t xml:space="preserve">Oplocení lesních kultur dřevěnými kůly hoblovanými průměr do 120 mm, bez impregnace, v osové vzdálenosti 3 m, v oplocení výšky 1,6 m, s drátěným pletivem </t>
  </si>
  <si>
    <t>1561+1760+1919</t>
  </si>
  <si>
    <t>45</t>
  </si>
  <si>
    <t>348952262</t>
  </si>
  <si>
    <t>Vrata z plotových tyček v 1,5 m plochy nad 2 do 10 m2</t>
  </si>
  <si>
    <t>-1494227864</t>
  </si>
  <si>
    <t xml:space="preserve">Oplocení lesních kultur dřevěnými kůly  vrata z plotových tyček, výšky 1,5 m, plochy přes 2 do 10 m2</t>
  </si>
  <si>
    <t>"26ks bran šířky cca 4m" 4*26</t>
  </si>
  <si>
    <t>46</t>
  </si>
  <si>
    <t>R kámen</t>
  </si>
  <si>
    <t>Dodání a osazení soliterního lomového kamene 300-500kg</t>
  </si>
  <si>
    <t>ks</t>
  </si>
  <si>
    <t>1024</t>
  </si>
  <si>
    <t>1180139033</t>
  </si>
  <si>
    <t>47</t>
  </si>
  <si>
    <t>998231311</t>
  </si>
  <si>
    <t>Přesun hmot pro sadovnické a krajinářské úpravy vodorovně do 5000 m</t>
  </si>
  <si>
    <t>1357992599</t>
  </si>
  <si>
    <t>Přesun hmot pro sadovnické a krajinářské úpravy - strojně dopravní vzdálenost do 5000 m</t>
  </si>
  <si>
    <t>Soupis:</t>
  </si>
  <si>
    <t>SO-011 - 1. rok pěstební péče</t>
  </si>
  <si>
    <t>184808211</t>
  </si>
  <si>
    <t>Ochrana sazenic proti škodám zvěří nátěrem nebo postřikem</t>
  </si>
  <si>
    <t>1885377741</t>
  </si>
  <si>
    <t xml:space="preserve">Ochrana sazenic proti škodám zvěří  nátěrem nebo postřikem ochranným prostředkem</t>
  </si>
  <si>
    <t>"1x ročně" 1500+870+9480+4120</t>
  </si>
  <si>
    <t>184911111</t>
  </si>
  <si>
    <t xml:space="preserve">Znovuuvázání dřeviny ke kůlům  (+ kontrola oplocenky)</t>
  </si>
  <si>
    <t>1108997632</t>
  </si>
  <si>
    <t>Znovuuvázání dřeviny jedním úvazkem ke stávajícímu kůlu (+ kontrola chrániček a oplocenky)</t>
  </si>
  <si>
    <t>"1x ročně" 1500</t>
  </si>
  <si>
    <t>270089091</t>
  </si>
  <si>
    <t>"stromy 15l a keře 5l (10x)" ((1500+870)*0,015+(9480+4120)*0,005)*10</t>
  </si>
  <si>
    <t>176972879</t>
  </si>
  <si>
    <t>-967224877</t>
  </si>
  <si>
    <t>"+ 4km" 4*1035,5</t>
  </si>
  <si>
    <t>-122046276</t>
  </si>
  <si>
    <t>"2x ročně; celá plocha bez mulčovaných ploch" ((12259+13884+15005)-9981)*2</t>
  </si>
  <si>
    <t>SO-012 - 2. rok pěstební péče</t>
  </si>
  <si>
    <t>1850272281</t>
  </si>
  <si>
    <t>1692392186</t>
  </si>
  <si>
    <t>-29082915</t>
  </si>
  <si>
    <t>"stromy 15l a keře 5l (6x)" ((1500+870)*0,015+(9480+4120)*0,005)*6</t>
  </si>
  <si>
    <t>-492376486</t>
  </si>
  <si>
    <t>-1597416807</t>
  </si>
  <si>
    <t>"+ 4km" 4*621,3</t>
  </si>
  <si>
    <t>-1361864241</t>
  </si>
  <si>
    <t>SO-013 - 3. rok pěstební péče</t>
  </si>
  <si>
    <t>957870651</t>
  </si>
  <si>
    <t>-1029156956</t>
  </si>
  <si>
    <t>1126645145</t>
  </si>
  <si>
    <t>-955768816</t>
  </si>
  <si>
    <t>892432444</t>
  </si>
  <si>
    <t>-1845015669</t>
  </si>
  <si>
    <t>184806111</t>
  </si>
  <si>
    <t>Řez stromů netrnitých průklestem D koruny do 2 m</t>
  </si>
  <si>
    <t>495769224</t>
  </si>
  <si>
    <t>Řez stromů, keřů nebo růží průklestem stromů netrnitých, o průměru koruny do 2 m</t>
  </si>
  <si>
    <t>1500+870</t>
  </si>
  <si>
    <t>SO-010 -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</si>
  <si>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</si>
  <si>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</si>
  <si>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</si>
  <si>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</si>
  <si>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</si>
  <si>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VRN1</t>
  </si>
  <si>
    <t>Průzkumné, geodetické a projektové práce</t>
  </si>
  <si>
    <t>012002000</t>
  </si>
  <si>
    <t>Geodetické práce</t>
  </si>
  <si>
    <t>soubor</t>
  </si>
  <si>
    <t>-760315808</t>
  </si>
  <si>
    <t>"vytyčení pozemku před výsadbou; vytyčení inženýrských sítí" 1</t>
  </si>
  <si>
    <t>013254000</t>
  </si>
  <si>
    <t>Dokumentace skutečného provedení stavby</t>
  </si>
  <si>
    <t>stavba</t>
  </si>
  <si>
    <t>-1349150590</t>
  </si>
  <si>
    <t>011314000</t>
  </si>
  <si>
    <t>Archeologický dohled</t>
  </si>
  <si>
    <t>…</t>
  </si>
  <si>
    <t>-975152449</t>
  </si>
  <si>
    <t>VRN3</t>
  </si>
  <si>
    <t>Zařízení staveniště</t>
  </si>
  <si>
    <t>25000</t>
  </si>
  <si>
    <t>-1965753597</t>
  </si>
  <si>
    <t>039002000</t>
  </si>
  <si>
    <t>Zrušení zařízení staveniště</t>
  </si>
  <si>
    <t>1731977746</t>
  </si>
  <si>
    <t>VRN7</t>
  </si>
  <si>
    <t>Provozní vlivy</t>
  </si>
  <si>
    <t>075002000</t>
  </si>
  <si>
    <t>Ochranná pásma</t>
  </si>
  <si>
    <t>1898774732</t>
  </si>
  <si>
    <t>075603000</t>
  </si>
  <si>
    <t>Jiná ochranná pásma</t>
  </si>
  <si>
    <t>-1294976993</t>
  </si>
  <si>
    <t>"práce v OP plynovodu, ropovodu; práce v OP VN"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</si>
</sst>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4" fontId="8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8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ROUND(AG102,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39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40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41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42</v>
      </c>
      <c r="E32" s="47"/>
      <c r="F32" s="30" t="s">
        <v>43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SUM(CD102:CD106),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SUM(BY102:BY106),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44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SUM(CE102:CE106),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SUM(BZ102:BZ106),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45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SUM(CF102:CF106),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46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SUM(CG102:CG106),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47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SUM(CH102:CH106),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48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49</v>
      </c>
      <c r="U38" s="54"/>
      <c r="V38" s="54"/>
      <c r="W38" s="54"/>
      <c r="X38" s="56" t="s">
        <v>50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53</v>
      </c>
      <c r="AI60" s="43"/>
      <c r="AJ60" s="43"/>
      <c r="AK60" s="43"/>
      <c r="AL60" s="43"/>
      <c r="AM60" s="64" t="s">
        <v>54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53</v>
      </c>
      <c r="AI75" s="43"/>
      <c r="AJ75" s="43"/>
      <c r="AK75" s="43"/>
      <c r="AL75" s="43"/>
      <c r="AM75" s="64" t="s">
        <v>54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117-3140-20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Zpracování PD na realizaci LBK na parcelách KN 1241/681,KN 6371/41 a KN 6373/47 v k.ú.Velké Bílovice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k.ú.Velké Bílovice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22</v>
      </c>
      <c r="AJ87" s="40"/>
      <c r="AK87" s="40"/>
      <c r="AL87" s="40"/>
      <c r="AM87" s="79" t="str">
        <f>IF(AN8= "","",AN8)</f>
        <v>20. 10. 2020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ČR-SPÚ, KPÚ pro JMK, Pobočka Břeclav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30</v>
      </c>
      <c r="AJ89" s="40"/>
      <c r="AK89" s="40"/>
      <c r="AL89" s="40"/>
      <c r="AM89" s="80" t="str">
        <f>IF(E17="","",E17)</f>
        <v>Agroprojekt PSO s.r.o.</v>
      </c>
      <c r="AN89" s="71"/>
      <c r="AO89" s="71"/>
      <c r="AP89" s="71"/>
      <c r="AQ89" s="40"/>
      <c r="AR89" s="41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33</v>
      </c>
      <c r="AJ90" s="40"/>
      <c r="AK90" s="40"/>
      <c r="AL90" s="40"/>
      <c r="AM90" s="80" t="str">
        <f>IF(E20="","",E20)</f>
        <v>Daniel Doubrava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1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7"/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ROUND(SUM(AG96:AG100),2)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84</v>
      </c>
      <c r="AR95" s="126"/>
      <c r="AS95" s="127">
        <f>ROUND(SUM(AS96:AS100),2)</f>
        <v>0</v>
      </c>
      <c r="AT95" s="128">
        <f>ROUND(SUM(AV95:AW95),2)</f>
        <v>0</v>
      </c>
      <c r="AU95" s="129">
        <f>ROUND(SUM(AU96:AU100),5)</f>
        <v>0</v>
      </c>
      <c r="AV95" s="128">
        <f>ROUND(AZ95*L32,2)</f>
        <v>0</v>
      </c>
      <c r="AW95" s="128">
        <f>ROUND(BA95*L33,2)</f>
        <v>0</v>
      </c>
      <c r="AX95" s="128">
        <f>ROUND(BB95*L32,2)</f>
        <v>0</v>
      </c>
      <c r="AY95" s="128">
        <f>ROUND(BC95*L33,2)</f>
        <v>0</v>
      </c>
      <c r="AZ95" s="128">
        <f>ROUND(SUM(AZ96:AZ100),2)</f>
        <v>0</v>
      </c>
      <c r="BA95" s="128">
        <f>ROUND(SUM(BA96:BA100),2)</f>
        <v>0</v>
      </c>
      <c r="BB95" s="128">
        <f>ROUND(SUM(BB96:BB100),2)</f>
        <v>0</v>
      </c>
      <c r="BC95" s="128">
        <f>ROUND(SUM(BC96:BC100),2)</f>
        <v>0</v>
      </c>
      <c r="BD95" s="130">
        <f>ROUND(SUM(BD96:BD100),2)</f>
        <v>0</v>
      </c>
      <c r="BE95" s="7"/>
      <c r="BS95" s="131" t="s">
        <v>77</v>
      </c>
      <c r="BT95" s="131" t="s">
        <v>85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4" customFormat="1" ht="16.5" customHeight="1">
      <c r="A96" s="132" t="s">
        <v>88</v>
      </c>
      <c r="B96" s="70"/>
      <c r="C96" s="133"/>
      <c r="D96" s="133"/>
      <c r="E96" s="134" t="s">
        <v>82</v>
      </c>
      <c r="F96" s="134"/>
      <c r="G96" s="134"/>
      <c r="H96" s="134"/>
      <c r="I96" s="134"/>
      <c r="J96" s="133"/>
      <c r="K96" s="134" t="s">
        <v>83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'SO-01 - Protierozní a eko...'!J30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'SO-01 - Protierozní a eko...'!P116</f>
        <v>0</v>
      </c>
      <c r="AV96" s="138">
        <f>'SO-01 - Protierozní a eko...'!J33</f>
        <v>0</v>
      </c>
      <c r="AW96" s="138">
        <f>'SO-01 - Protierozní a eko...'!J34</f>
        <v>0</v>
      </c>
      <c r="AX96" s="138">
        <f>'SO-01 - Protierozní a eko...'!J35</f>
        <v>0</v>
      </c>
      <c r="AY96" s="138">
        <f>'SO-01 - Protierozní a eko...'!J36</f>
        <v>0</v>
      </c>
      <c r="AZ96" s="138">
        <f>'SO-01 - Protierozní a eko...'!F33</f>
        <v>0</v>
      </c>
      <c r="BA96" s="138">
        <f>'SO-01 - Protierozní a eko...'!F34</f>
        <v>0</v>
      </c>
      <c r="BB96" s="138">
        <f>'SO-01 - Protierozní a eko...'!F35</f>
        <v>0</v>
      </c>
      <c r="BC96" s="138">
        <f>'SO-01 - Protierozní a eko...'!F36</f>
        <v>0</v>
      </c>
      <c r="BD96" s="140">
        <f>'SO-01 - Protierozní a eko...'!F37</f>
        <v>0</v>
      </c>
      <c r="BE96" s="4"/>
      <c r="BT96" s="141" t="s">
        <v>87</v>
      </c>
      <c r="BU96" s="141" t="s">
        <v>90</v>
      </c>
      <c r="BV96" s="141" t="s">
        <v>80</v>
      </c>
      <c r="BW96" s="141" t="s">
        <v>86</v>
      </c>
      <c r="BX96" s="141" t="s">
        <v>5</v>
      </c>
      <c r="CL96" s="141" t="s">
        <v>1</v>
      </c>
      <c r="CM96" s="141" t="s">
        <v>87</v>
      </c>
    </row>
    <row r="97" s="4" customFormat="1" ht="16.5" customHeight="1">
      <c r="A97" s="132" t="s">
        <v>88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'SO-011 - 1. rok pěstební 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'SO-011 - 1. rok pěstební ...'!P120</f>
        <v>0</v>
      </c>
      <c r="AV97" s="138">
        <f>'SO-011 - 1. rok pěstební ...'!J35</f>
        <v>0</v>
      </c>
      <c r="AW97" s="138">
        <f>'SO-011 - 1. rok pěstební ...'!J36</f>
        <v>0</v>
      </c>
      <c r="AX97" s="138">
        <f>'SO-011 - 1. rok pěstební ...'!J37</f>
        <v>0</v>
      </c>
      <c r="AY97" s="138">
        <f>'SO-011 - 1. rok pěstební ...'!J38</f>
        <v>0</v>
      </c>
      <c r="AZ97" s="138">
        <f>'SO-011 - 1. rok pěstební ...'!F35</f>
        <v>0</v>
      </c>
      <c r="BA97" s="138">
        <f>'SO-011 - 1. rok pěstební ...'!F36</f>
        <v>0</v>
      </c>
      <c r="BB97" s="138">
        <f>'SO-011 - 1. rok pěstební ...'!F37</f>
        <v>0</v>
      </c>
      <c r="BC97" s="138">
        <f>'SO-011 - 1. rok pěstební ...'!F38</f>
        <v>0</v>
      </c>
      <c r="BD97" s="140">
        <f>'SO-011 - 1. rok pěstební ...'!F39</f>
        <v>0</v>
      </c>
      <c r="BE97" s="4"/>
      <c r="BT97" s="141" t="s">
        <v>87</v>
      </c>
      <c r="BV97" s="141" t="s">
        <v>80</v>
      </c>
      <c r="BW97" s="141" t="s">
        <v>93</v>
      </c>
      <c r="BX97" s="141" t="s">
        <v>86</v>
      </c>
      <c r="CL97" s="141" t="s">
        <v>1</v>
      </c>
    </row>
    <row r="98" s="4" customFormat="1" ht="16.5" customHeight="1">
      <c r="A98" s="132" t="s">
        <v>88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'SO-012 - 2. rok pěstební 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'SO-012 - 2. rok pěstební ...'!P120</f>
        <v>0</v>
      </c>
      <c r="AV98" s="138">
        <f>'SO-012 - 2. rok pěstební ...'!J35</f>
        <v>0</v>
      </c>
      <c r="AW98" s="138">
        <f>'SO-012 - 2. rok pěstební ...'!J36</f>
        <v>0</v>
      </c>
      <c r="AX98" s="138">
        <f>'SO-012 - 2. rok pěstební ...'!J37</f>
        <v>0</v>
      </c>
      <c r="AY98" s="138">
        <f>'SO-012 - 2. rok pěstební ...'!J38</f>
        <v>0</v>
      </c>
      <c r="AZ98" s="138">
        <f>'SO-012 - 2. rok pěstební ...'!F35</f>
        <v>0</v>
      </c>
      <c r="BA98" s="138">
        <f>'SO-012 - 2. rok pěstební ...'!F36</f>
        <v>0</v>
      </c>
      <c r="BB98" s="138">
        <f>'SO-012 - 2. rok pěstební ...'!F37</f>
        <v>0</v>
      </c>
      <c r="BC98" s="138">
        <f>'SO-012 - 2. rok pěstební ...'!F38</f>
        <v>0</v>
      </c>
      <c r="BD98" s="140">
        <f>'SO-012 - 2. rok pěstební ...'!F39</f>
        <v>0</v>
      </c>
      <c r="BE98" s="4"/>
      <c r="BT98" s="141" t="s">
        <v>87</v>
      </c>
      <c r="BV98" s="141" t="s">
        <v>80</v>
      </c>
      <c r="BW98" s="141" t="s">
        <v>96</v>
      </c>
      <c r="BX98" s="141" t="s">
        <v>86</v>
      </c>
      <c r="CL98" s="141" t="s">
        <v>1</v>
      </c>
    </row>
    <row r="99" s="4" customFormat="1" ht="16.5" customHeight="1">
      <c r="A99" s="132" t="s">
        <v>88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'SO-013 - 3. rok pěstební 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'SO-013 - 3. rok pěstební ...'!P120</f>
        <v>0</v>
      </c>
      <c r="AV99" s="138">
        <f>'SO-013 - 3. rok pěstební ...'!J35</f>
        <v>0</v>
      </c>
      <c r="AW99" s="138">
        <f>'SO-013 - 3. rok pěstební ...'!J36</f>
        <v>0</v>
      </c>
      <c r="AX99" s="138">
        <f>'SO-013 - 3. rok pěstební ...'!J37</f>
        <v>0</v>
      </c>
      <c r="AY99" s="138">
        <f>'SO-013 - 3. rok pěstební ...'!J38</f>
        <v>0</v>
      </c>
      <c r="AZ99" s="138">
        <f>'SO-013 - 3. rok pěstební ...'!F35</f>
        <v>0</v>
      </c>
      <c r="BA99" s="138">
        <f>'SO-013 - 3. rok pěstební ...'!F36</f>
        <v>0</v>
      </c>
      <c r="BB99" s="138">
        <f>'SO-013 - 3. rok pěstební ...'!F37</f>
        <v>0</v>
      </c>
      <c r="BC99" s="138">
        <f>'SO-013 - 3. rok pěstební ...'!F38</f>
        <v>0</v>
      </c>
      <c r="BD99" s="140">
        <f>'SO-013 - 3. rok pěstební ...'!F39</f>
        <v>0</v>
      </c>
      <c r="BE99" s="4"/>
      <c r="BT99" s="141" t="s">
        <v>87</v>
      </c>
      <c r="BV99" s="141" t="s">
        <v>80</v>
      </c>
      <c r="BW99" s="141" t="s">
        <v>99</v>
      </c>
      <c r="BX99" s="141" t="s">
        <v>86</v>
      </c>
      <c r="CL99" s="141" t="s">
        <v>1</v>
      </c>
    </row>
    <row r="100" s="4" customFormat="1" ht="16.5" customHeight="1">
      <c r="A100" s="132" t="s">
        <v>88</v>
      </c>
      <c r="B100" s="70"/>
      <c r="C100" s="133"/>
      <c r="D100" s="133"/>
      <c r="E100" s="134" t="s">
        <v>100</v>
      </c>
      <c r="F100" s="134"/>
      <c r="G100" s="134"/>
      <c r="H100" s="134"/>
      <c r="I100" s="134"/>
      <c r="J100" s="133"/>
      <c r="K100" s="134" t="s">
        <v>101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'SO-010 - Vedlejší rozpočt...'!J32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42">
        <v>0</v>
      </c>
      <c r="AT100" s="143">
        <f>ROUND(SUM(AV100:AW100),2)</f>
        <v>0</v>
      </c>
      <c r="AU100" s="144">
        <f>'SO-010 - Vedlejší rozpočt...'!P124</f>
        <v>0</v>
      </c>
      <c r="AV100" s="143">
        <f>'SO-010 - Vedlejší rozpočt...'!J35</f>
        <v>0</v>
      </c>
      <c r="AW100" s="143">
        <f>'SO-010 - Vedlejší rozpočt...'!J36</f>
        <v>0</v>
      </c>
      <c r="AX100" s="143">
        <f>'SO-010 - Vedlejší rozpočt...'!J37</f>
        <v>0</v>
      </c>
      <c r="AY100" s="143">
        <f>'SO-010 - Vedlejší rozpočt...'!J38</f>
        <v>0</v>
      </c>
      <c r="AZ100" s="143">
        <f>'SO-010 - Vedlejší rozpočt...'!F35</f>
        <v>0</v>
      </c>
      <c r="BA100" s="143">
        <f>'SO-010 - Vedlejší rozpočt...'!F36</f>
        <v>0</v>
      </c>
      <c r="BB100" s="143">
        <f>'SO-010 - Vedlejší rozpočt...'!F37</f>
        <v>0</v>
      </c>
      <c r="BC100" s="143">
        <f>'SO-010 - Vedlejší rozpočt...'!F38</f>
        <v>0</v>
      </c>
      <c r="BD100" s="145">
        <f>'SO-010 - Vedlejší rozpočt...'!F39</f>
        <v>0</v>
      </c>
      <c r="BE100" s="4"/>
      <c r="BT100" s="141" t="s">
        <v>87</v>
      </c>
      <c r="BV100" s="141" t="s">
        <v>80</v>
      </c>
      <c r="BW100" s="141" t="s">
        <v>102</v>
      </c>
      <c r="BX100" s="141" t="s">
        <v>86</v>
      </c>
      <c r="CL100" s="141" t="s">
        <v>1</v>
      </c>
    </row>
    <row r="101"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18"/>
    </row>
    <row r="102" s="2" customFormat="1" ht="30" customHeight="1">
      <c r="A102" s="38"/>
      <c r="B102" s="39"/>
      <c r="C102" s="107" t="s">
        <v>103</v>
      </c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110">
        <f>ROUND(SUM(AG103:AG106), 2)</f>
        <v>0</v>
      </c>
      <c r="AH102" s="110"/>
      <c r="AI102" s="110"/>
      <c r="AJ102" s="110"/>
      <c r="AK102" s="110"/>
      <c r="AL102" s="110"/>
      <c r="AM102" s="110"/>
      <c r="AN102" s="110">
        <f>ROUND(SUM(AN103:AN106), 2)</f>
        <v>0</v>
      </c>
      <c r="AO102" s="110"/>
      <c r="AP102" s="110"/>
      <c r="AQ102" s="146"/>
      <c r="AR102" s="41"/>
      <c r="AS102" s="100" t="s">
        <v>104</v>
      </c>
      <c r="AT102" s="101" t="s">
        <v>105</v>
      </c>
      <c r="AU102" s="101" t="s">
        <v>42</v>
      </c>
      <c r="AV102" s="102" t="s">
        <v>65</v>
      </c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19.92" customHeight="1">
      <c r="A103" s="38"/>
      <c r="B103" s="39"/>
      <c r="C103" s="40"/>
      <c r="D103" s="147" t="s">
        <v>106</v>
      </c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40"/>
      <c r="AD103" s="40"/>
      <c r="AE103" s="40"/>
      <c r="AF103" s="40"/>
      <c r="AG103" s="148">
        <f>ROUND(AG94 * AS103, 2)</f>
        <v>0</v>
      </c>
      <c r="AH103" s="135"/>
      <c r="AI103" s="135"/>
      <c r="AJ103" s="135"/>
      <c r="AK103" s="135"/>
      <c r="AL103" s="135"/>
      <c r="AM103" s="135"/>
      <c r="AN103" s="135">
        <f>ROUND(AG103 + AV103, 2)</f>
        <v>0</v>
      </c>
      <c r="AO103" s="135"/>
      <c r="AP103" s="135"/>
      <c r="AQ103" s="40"/>
      <c r="AR103" s="41"/>
      <c r="AS103" s="149">
        <v>0</v>
      </c>
      <c r="AT103" s="150" t="s">
        <v>107</v>
      </c>
      <c r="AU103" s="150" t="s">
        <v>43</v>
      </c>
      <c r="AV103" s="140">
        <f>ROUND(IF(AU103="základní",AG103*L32,IF(AU103="snížená",AG103*L33,0)), 2)</f>
        <v>0</v>
      </c>
      <c r="AW103" s="38"/>
      <c r="AX103" s="38"/>
      <c r="AY103" s="38"/>
      <c r="AZ103" s="38"/>
      <c r="BA103" s="38"/>
      <c r="BB103" s="38"/>
      <c r="BC103" s="38"/>
      <c r="BD103" s="38"/>
      <c r="BE103" s="38"/>
      <c r="BV103" s="15" t="s">
        <v>108</v>
      </c>
      <c r="BY103" s="151">
        <f>IF(AU103="základní",AV103,0)</f>
        <v>0</v>
      </c>
      <c r="BZ103" s="151">
        <f>IF(AU103="snížená",AV103,0)</f>
        <v>0</v>
      </c>
      <c r="CA103" s="151">
        <v>0</v>
      </c>
      <c r="CB103" s="151">
        <v>0</v>
      </c>
      <c r="CC103" s="151">
        <v>0</v>
      </c>
      <c r="CD103" s="151">
        <f>IF(AU103="základní",AG103,0)</f>
        <v>0</v>
      </c>
      <c r="CE103" s="151">
        <f>IF(AU103="snížená",AG103,0)</f>
        <v>0</v>
      </c>
      <c r="CF103" s="151">
        <f>IF(AU103="zákl. přenesená",AG103,0)</f>
        <v>0</v>
      </c>
      <c r="CG103" s="151">
        <f>IF(AU103="sníž. přenesená",AG103,0)</f>
        <v>0</v>
      </c>
      <c r="CH103" s="151">
        <f>IF(AU103="nulová",AG103,0)</f>
        <v>0</v>
      </c>
      <c r="CI103" s="15">
        <f>IF(AU103="základní",1,IF(AU103="snížená",2,IF(AU103="zákl. přenesená",4,IF(AU103="sníž. přenesená",5,3))))</f>
        <v>1</v>
      </c>
      <c r="CJ103" s="15">
        <f>IF(AT103="stavební čast",1,IF(AT103="investiční čast",2,3))</f>
        <v>1</v>
      </c>
      <c r="CK103" s="15" t="str">
        <f>IF(D103="Vyplň vlastní","","x")</f>
        <v>x</v>
      </c>
    </row>
    <row r="104" s="2" customFormat="1" ht="19.92" customHeight="1">
      <c r="A104" s="38"/>
      <c r="B104" s="39"/>
      <c r="C104" s="40"/>
      <c r="D104" s="152" t="s">
        <v>109</v>
      </c>
      <c r="E104" s="147"/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Y104" s="147"/>
      <c r="Z104" s="147"/>
      <c r="AA104" s="147"/>
      <c r="AB104" s="147"/>
      <c r="AC104" s="40"/>
      <c r="AD104" s="40"/>
      <c r="AE104" s="40"/>
      <c r="AF104" s="40"/>
      <c r="AG104" s="148">
        <f>ROUND(AG94 * AS104, 2)</f>
        <v>0</v>
      </c>
      <c r="AH104" s="135"/>
      <c r="AI104" s="135"/>
      <c r="AJ104" s="135"/>
      <c r="AK104" s="135"/>
      <c r="AL104" s="135"/>
      <c r="AM104" s="135"/>
      <c r="AN104" s="135">
        <f>ROUND(AG104 + AV104, 2)</f>
        <v>0</v>
      </c>
      <c r="AO104" s="135"/>
      <c r="AP104" s="135"/>
      <c r="AQ104" s="40"/>
      <c r="AR104" s="41"/>
      <c r="AS104" s="149">
        <v>0</v>
      </c>
      <c r="AT104" s="150" t="s">
        <v>107</v>
      </c>
      <c r="AU104" s="150" t="s">
        <v>43</v>
      </c>
      <c r="AV104" s="140">
        <f>ROUND(IF(AU104="základní",AG104*L32,IF(AU104="snížená",AG104*L33,0)), 2)</f>
        <v>0</v>
      </c>
      <c r="AW104" s="38"/>
      <c r="AX104" s="38"/>
      <c r="AY104" s="38"/>
      <c r="AZ104" s="38"/>
      <c r="BA104" s="38"/>
      <c r="BB104" s="38"/>
      <c r="BC104" s="38"/>
      <c r="BD104" s="38"/>
      <c r="BE104" s="38"/>
      <c r="BV104" s="15" t="s">
        <v>110</v>
      </c>
      <c r="BY104" s="151">
        <f>IF(AU104="základní",AV104,0)</f>
        <v>0</v>
      </c>
      <c r="BZ104" s="151">
        <f>IF(AU104="snížená",AV104,0)</f>
        <v>0</v>
      </c>
      <c r="CA104" s="151">
        <v>0</v>
      </c>
      <c r="CB104" s="151">
        <v>0</v>
      </c>
      <c r="CC104" s="151">
        <v>0</v>
      </c>
      <c r="CD104" s="151">
        <f>IF(AU104="základní",AG104,0)</f>
        <v>0</v>
      </c>
      <c r="CE104" s="151">
        <f>IF(AU104="snížená",AG104,0)</f>
        <v>0</v>
      </c>
      <c r="CF104" s="151">
        <f>IF(AU104="zákl. přenesená",AG104,0)</f>
        <v>0</v>
      </c>
      <c r="CG104" s="151">
        <f>IF(AU104="sníž. přenesená",AG104,0)</f>
        <v>0</v>
      </c>
      <c r="CH104" s="151">
        <f>IF(AU104="nulová",AG104,0)</f>
        <v>0</v>
      </c>
      <c r="CI104" s="15">
        <f>IF(AU104="základní",1,IF(AU104="snížená",2,IF(AU104="zákl. přenesená",4,IF(AU104="sníž. přenesená",5,3))))</f>
        <v>1</v>
      </c>
      <c r="CJ104" s="15">
        <f>IF(AT104="stavební čast",1,IF(AT104="investiční čast",2,3))</f>
        <v>1</v>
      </c>
      <c r="CK104" s="15" t="str">
        <f>IF(D104="Vyplň vlastní","","x")</f>
        <v/>
      </c>
    </row>
    <row r="105" s="2" customFormat="1" ht="19.92" customHeight="1">
      <c r="A105" s="38"/>
      <c r="B105" s="39"/>
      <c r="C105" s="40"/>
      <c r="D105" s="152" t="s">
        <v>109</v>
      </c>
      <c r="E105" s="147"/>
      <c r="F105" s="147"/>
      <c r="G105" s="147"/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Y105" s="147"/>
      <c r="Z105" s="147"/>
      <c r="AA105" s="147"/>
      <c r="AB105" s="147"/>
      <c r="AC105" s="40"/>
      <c r="AD105" s="40"/>
      <c r="AE105" s="40"/>
      <c r="AF105" s="40"/>
      <c r="AG105" s="148">
        <f>ROUND(AG94 * AS105, 2)</f>
        <v>0</v>
      </c>
      <c r="AH105" s="135"/>
      <c r="AI105" s="135"/>
      <c r="AJ105" s="135"/>
      <c r="AK105" s="135"/>
      <c r="AL105" s="135"/>
      <c r="AM105" s="135"/>
      <c r="AN105" s="135">
        <f>ROUND(AG105 + AV105, 2)</f>
        <v>0</v>
      </c>
      <c r="AO105" s="135"/>
      <c r="AP105" s="135"/>
      <c r="AQ105" s="40"/>
      <c r="AR105" s="41"/>
      <c r="AS105" s="149">
        <v>0</v>
      </c>
      <c r="AT105" s="150" t="s">
        <v>107</v>
      </c>
      <c r="AU105" s="150" t="s">
        <v>43</v>
      </c>
      <c r="AV105" s="140">
        <f>ROUND(IF(AU105="základní",AG105*L32,IF(AU105="snížená",AG105*L33,0)), 2)</f>
        <v>0</v>
      </c>
      <c r="AW105" s="38"/>
      <c r="AX105" s="38"/>
      <c r="AY105" s="38"/>
      <c r="AZ105" s="38"/>
      <c r="BA105" s="38"/>
      <c r="BB105" s="38"/>
      <c r="BC105" s="38"/>
      <c r="BD105" s="38"/>
      <c r="BE105" s="38"/>
      <c r="BV105" s="15" t="s">
        <v>110</v>
      </c>
      <c r="BY105" s="151">
        <f>IF(AU105="základní",AV105,0)</f>
        <v>0</v>
      </c>
      <c r="BZ105" s="151">
        <f>IF(AU105="snížená",AV105,0)</f>
        <v>0</v>
      </c>
      <c r="CA105" s="151">
        <v>0</v>
      </c>
      <c r="CB105" s="151">
        <v>0</v>
      </c>
      <c r="CC105" s="151">
        <v>0</v>
      </c>
      <c r="CD105" s="151">
        <f>IF(AU105="základní",AG105,0)</f>
        <v>0</v>
      </c>
      <c r="CE105" s="151">
        <f>IF(AU105="snížená",AG105,0)</f>
        <v>0</v>
      </c>
      <c r="CF105" s="151">
        <f>IF(AU105="zákl. přenesená",AG105,0)</f>
        <v>0</v>
      </c>
      <c r="CG105" s="151">
        <f>IF(AU105="sníž. přenesená",AG105,0)</f>
        <v>0</v>
      </c>
      <c r="CH105" s="151">
        <f>IF(AU105="nulová",AG105,0)</f>
        <v>0</v>
      </c>
      <c r="CI105" s="15">
        <f>IF(AU105="základní",1,IF(AU105="snížená",2,IF(AU105="zákl. přenesená",4,IF(AU105="sníž. přenesená",5,3))))</f>
        <v>1</v>
      </c>
      <c r="CJ105" s="15">
        <f>IF(AT105="stavební čast",1,IF(AT105="investiční čast",2,3))</f>
        <v>1</v>
      </c>
      <c r="CK105" s="15" t="str">
        <f>IF(D105="Vyplň vlastní","","x")</f>
        <v/>
      </c>
    </row>
    <row r="106" s="2" customFormat="1" ht="19.92" customHeight="1">
      <c r="A106" s="38"/>
      <c r="B106" s="39"/>
      <c r="C106" s="40"/>
      <c r="D106" s="152" t="s">
        <v>109</v>
      </c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  <c r="Y106" s="147"/>
      <c r="Z106" s="147"/>
      <c r="AA106" s="147"/>
      <c r="AB106" s="147"/>
      <c r="AC106" s="40"/>
      <c r="AD106" s="40"/>
      <c r="AE106" s="40"/>
      <c r="AF106" s="40"/>
      <c r="AG106" s="148">
        <f>ROUND(AG94 * AS106, 2)</f>
        <v>0</v>
      </c>
      <c r="AH106" s="135"/>
      <c r="AI106" s="135"/>
      <c r="AJ106" s="135"/>
      <c r="AK106" s="135"/>
      <c r="AL106" s="135"/>
      <c r="AM106" s="135"/>
      <c r="AN106" s="135">
        <f>ROUND(AG106 + AV106, 2)</f>
        <v>0</v>
      </c>
      <c r="AO106" s="135"/>
      <c r="AP106" s="135"/>
      <c r="AQ106" s="40"/>
      <c r="AR106" s="41"/>
      <c r="AS106" s="153">
        <v>0</v>
      </c>
      <c r="AT106" s="154" t="s">
        <v>107</v>
      </c>
      <c r="AU106" s="154" t="s">
        <v>43</v>
      </c>
      <c r="AV106" s="145">
        <f>ROUND(IF(AU106="základní",AG106*L32,IF(AU106="snížená",AG106*L33,0)), 2)</f>
        <v>0</v>
      </c>
      <c r="AW106" s="38"/>
      <c r="AX106" s="38"/>
      <c r="AY106" s="38"/>
      <c r="AZ106" s="38"/>
      <c r="BA106" s="38"/>
      <c r="BB106" s="38"/>
      <c r="BC106" s="38"/>
      <c r="BD106" s="38"/>
      <c r="BE106" s="38"/>
      <c r="BV106" s="15" t="s">
        <v>110</v>
      </c>
      <c r="BY106" s="151">
        <f>IF(AU106="základní",AV106,0)</f>
        <v>0</v>
      </c>
      <c r="BZ106" s="151">
        <f>IF(AU106="snížená",AV106,0)</f>
        <v>0</v>
      </c>
      <c r="CA106" s="151">
        <v>0</v>
      </c>
      <c r="CB106" s="151">
        <v>0</v>
      </c>
      <c r="CC106" s="151">
        <v>0</v>
      </c>
      <c r="CD106" s="151">
        <f>IF(AU106="základní",AG106,0)</f>
        <v>0</v>
      </c>
      <c r="CE106" s="151">
        <f>IF(AU106="snížená",AG106,0)</f>
        <v>0</v>
      </c>
      <c r="CF106" s="151">
        <f>IF(AU106="zákl. přenesená",AG106,0)</f>
        <v>0</v>
      </c>
      <c r="CG106" s="151">
        <f>IF(AU106="sníž. přenesená",AG106,0)</f>
        <v>0</v>
      </c>
      <c r="CH106" s="151">
        <f>IF(AU106="nulová",AG106,0)</f>
        <v>0</v>
      </c>
      <c r="CI106" s="15">
        <f>IF(AU106="základní",1,IF(AU106="snížená",2,IF(AU106="zákl. přenesená",4,IF(AU106="sníž. přenesená",5,3))))</f>
        <v>1</v>
      </c>
      <c r="CJ106" s="15">
        <f>IF(AT106="stavební čast",1,IF(AT106="investiční čast",2,3))</f>
        <v>1</v>
      </c>
      <c r="CK106" s="15" t="str">
        <f>IF(D106="Vyplň vlastní","","x")</f>
        <v/>
      </c>
    </row>
    <row r="107" s="2" customFormat="1" ht="10.8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1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30" customHeight="1">
      <c r="A108" s="38"/>
      <c r="B108" s="39"/>
      <c r="C108" s="155" t="s">
        <v>111</v>
      </c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/>
      <c r="AF108" s="156"/>
      <c r="AG108" s="157">
        <f>ROUND(AG94 + AG102, 2)</f>
        <v>0</v>
      </c>
      <c r="AH108" s="157"/>
      <c r="AI108" s="157"/>
      <c r="AJ108" s="157"/>
      <c r="AK108" s="157"/>
      <c r="AL108" s="157"/>
      <c r="AM108" s="157"/>
      <c r="AN108" s="157">
        <f>ROUND(AN94 + AN102, 2)</f>
        <v>0</v>
      </c>
      <c r="AO108" s="157"/>
      <c r="AP108" s="157"/>
      <c r="AQ108" s="156"/>
      <c r="AR108" s="41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41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</sheetData>
  <sheetProtection sheet="1" formatColumns="0" formatRows="0" objects="1" scenarios="1" spinCount="100000" saltValue="RdRGdg6zP/kzyZifyUiJgBT6WuxHQ/NwA2K79STQLzGfkmMf5lIYEdnJzBL+OP6UDvoQUZeg8YtmA2N+14c1QQ==" hashValue="NVTOgNDgeKOcCF1xyAd9NM3A1uZz7uxIMiKahdu2l2yu/MIkP1HWacCOB3SX0Z7ctKwyCCJaq6BoEsLB683Wrg==" algorithmName="SHA-512" password="CC35"/>
  <mergeCells count="80">
    <mergeCell ref="C92:G92"/>
    <mergeCell ref="D95:H95"/>
    <mergeCell ref="D103:AB103"/>
    <mergeCell ref="D105:AB105"/>
    <mergeCell ref="D106:AB106"/>
    <mergeCell ref="D104:AB104"/>
    <mergeCell ref="E98:I98"/>
    <mergeCell ref="E97:I97"/>
    <mergeCell ref="E99:I99"/>
    <mergeCell ref="E100:I100"/>
    <mergeCell ref="E96:I96"/>
    <mergeCell ref="I92:AF92"/>
    <mergeCell ref="J95:AF95"/>
    <mergeCell ref="K99:AF99"/>
    <mergeCell ref="K98:AF98"/>
    <mergeCell ref="K97:AF97"/>
    <mergeCell ref="K100:AF100"/>
    <mergeCell ref="K96:AF96"/>
    <mergeCell ref="L85:AO85"/>
    <mergeCell ref="AG105:AM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2:AM102"/>
    <mergeCell ref="AG104:AM104"/>
    <mergeCell ref="AG106:AM106"/>
    <mergeCell ref="AG100:AM100"/>
    <mergeCell ref="AG96:AM96"/>
    <mergeCell ref="AG92:AM92"/>
    <mergeCell ref="AG99:AM99"/>
    <mergeCell ref="AG108:AM108"/>
    <mergeCell ref="AG94:AM94"/>
    <mergeCell ref="AG97:AM97"/>
    <mergeCell ref="AG95:AM95"/>
    <mergeCell ref="AG98:AM98"/>
    <mergeCell ref="AG103:AM103"/>
    <mergeCell ref="AM90:AP90"/>
    <mergeCell ref="AM89:AP89"/>
    <mergeCell ref="AM87:AN87"/>
    <mergeCell ref="AN106:AP106"/>
    <mergeCell ref="AN104:AP104"/>
    <mergeCell ref="AN105:AP105"/>
    <mergeCell ref="AN98:AP98"/>
    <mergeCell ref="AN102:AP102"/>
    <mergeCell ref="AN100:AP100"/>
    <mergeCell ref="AN99:AP99"/>
    <mergeCell ref="AN97:AP97"/>
    <mergeCell ref="AN96:AP96"/>
    <mergeCell ref="AN95:AP95"/>
    <mergeCell ref="AN94:AP94"/>
    <mergeCell ref="AN92:AP92"/>
    <mergeCell ref="AN103:AP103"/>
    <mergeCell ref="AN108:AP108"/>
    <mergeCell ref="AS89:AT91"/>
  </mergeCells>
  <dataValidations count="2">
    <dataValidation type="list" allowBlank="1" showInputMessage="1" showErrorMessage="1" error="Povoleny jsou hodnoty základní, snížená, zákl. přenesená, sníž. přenesená, nulová." sqref="AU102:AU10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2:AT106">
      <formula1>"stavební čast, technologická čast, investiční čast"</formula1>
    </dataValidation>
  </dataValidations>
  <hyperlinks>
    <hyperlink ref="A96" location="'SO-01 - Protierozní a eko...'!C2" display="/"/>
    <hyperlink ref="A97" location="'SO-011 - 1. rok pěstební ...'!C2" display="/"/>
    <hyperlink ref="A98" location="'SO-012 - 2. rok pěstební ...'!C2" display="/"/>
    <hyperlink ref="A99" location="'SO-013 - 3. rok pěstební ...'!C2" display="/"/>
    <hyperlink ref="A100" location="'SO-01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112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26.25" customHeight="1">
      <c r="B7" s="18"/>
      <c r="E7" s="163" t="str">
        <f>'Rekapitulace stavby'!K6</f>
        <v>Zpracování PD na realizaci LBK na parcelách KN 1241/681,KN 6371/41 a KN 6373/47 v k.ú.Velké Bílovice</v>
      </c>
      <c r="F7" s="162"/>
      <c r="G7" s="162"/>
      <c r="H7" s="162"/>
      <c r="L7" s="18"/>
    </row>
    <row r="8" s="2" customFormat="1" ht="12" customHeight="1">
      <c r="A8" s="38"/>
      <c r="B8" s="41"/>
      <c r="C8" s="38"/>
      <c r="D8" s="162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64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62" t="s">
        <v>18</v>
      </c>
      <c r="E11" s="38"/>
      <c r="F11" s="141" t="s">
        <v>1</v>
      </c>
      <c r="G11" s="38"/>
      <c r="H11" s="38"/>
      <c r="I11" s="162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62" t="s">
        <v>20</v>
      </c>
      <c r="E12" s="38"/>
      <c r="F12" s="141" t="s">
        <v>21</v>
      </c>
      <c r="G12" s="38"/>
      <c r="H12" s="38"/>
      <c r="I12" s="162" t="s">
        <v>22</v>
      </c>
      <c r="J12" s="165" t="str">
        <f>'Rekapitulace stavby'!AN8</f>
        <v>20. 10. 2020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24</v>
      </c>
      <c r="E14" s="38"/>
      <c r="F14" s="38"/>
      <c r="G14" s="38"/>
      <c r="H14" s="38"/>
      <c r="I14" s="162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41" t="s">
        <v>26</v>
      </c>
      <c r="F15" s="38"/>
      <c r="G15" s="38"/>
      <c r="H15" s="38"/>
      <c r="I15" s="162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62" t="s">
        <v>28</v>
      </c>
      <c r="E17" s="38"/>
      <c r="F17" s="38"/>
      <c r="G17" s="38"/>
      <c r="H17" s="38"/>
      <c r="I17" s="162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41"/>
      <c r="G18" s="141"/>
      <c r="H18" s="141"/>
      <c r="I18" s="162" t="s">
        <v>27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62" t="s">
        <v>30</v>
      </c>
      <c r="E20" s="38"/>
      <c r="F20" s="38"/>
      <c r="G20" s="38"/>
      <c r="H20" s="38"/>
      <c r="I20" s="162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41" t="s">
        <v>31</v>
      </c>
      <c r="F21" s="38"/>
      <c r="G21" s="38"/>
      <c r="H21" s="38"/>
      <c r="I21" s="162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62" t="s">
        <v>33</v>
      </c>
      <c r="E23" s="38"/>
      <c r="F23" s="38"/>
      <c r="G23" s="38"/>
      <c r="H23" s="38"/>
      <c r="I23" s="162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41" t="s">
        <v>34</v>
      </c>
      <c r="F24" s="38"/>
      <c r="G24" s="38"/>
      <c r="H24" s="38"/>
      <c r="I24" s="162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62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6"/>
      <c r="B27" s="167"/>
      <c r="C27" s="166"/>
      <c r="D27" s="166"/>
      <c r="E27" s="168" t="s">
        <v>1</v>
      </c>
      <c r="F27" s="168"/>
      <c r="G27" s="168"/>
      <c r="H27" s="168"/>
      <c r="I27" s="166"/>
      <c r="J27" s="166"/>
      <c r="K27" s="166"/>
      <c r="L27" s="169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70"/>
      <c r="E29" s="170"/>
      <c r="F29" s="170"/>
      <c r="G29" s="170"/>
      <c r="H29" s="170"/>
      <c r="I29" s="170"/>
      <c r="J29" s="170"/>
      <c r="K29" s="17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71" t="s">
        <v>38</v>
      </c>
      <c r="E30" s="38"/>
      <c r="F30" s="38"/>
      <c r="G30" s="38"/>
      <c r="H30" s="38"/>
      <c r="I30" s="38"/>
      <c r="J30" s="172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73" t="s">
        <v>40</v>
      </c>
      <c r="G32" s="38"/>
      <c r="H32" s="38"/>
      <c r="I32" s="173" t="s">
        <v>39</v>
      </c>
      <c r="J32" s="173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74" t="s">
        <v>42</v>
      </c>
      <c r="E33" s="162" t="s">
        <v>43</v>
      </c>
      <c r="F33" s="175">
        <f>ROUND((SUM(BE116:BE234)),  2)</f>
        <v>0</v>
      </c>
      <c r="G33" s="38"/>
      <c r="H33" s="38"/>
      <c r="I33" s="176">
        <v>0.20999999999999999</v>
      </c>
      <c r="J33" s="175">
        <f>ROUND(((SUM(BE116:BE234))*I33),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62" t="s">
        <v>44</v>
      </c>
      <c r="F34" s="175">
        <f>ROUND((SUM(BF116:BF234)),  2)</f>
        <v>0</v>
      </c>
      <c r="G34" s="38"/>
      <c r="H34" s="38"/>
      <c r="I34" s="176">
        <v>0.14999999999999999</v>
      </c>
      <c r="J34" s="175">
        <f>ROUND(((SUM(BF116:BF234))*I34),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62" t="s">
        <v>45</v>
      </c>
      <c r="F35" s="175">
        <f>ROUND((SUM(BG116:BG234)),  2)</f>
        <v>0</v>
      </c>
      <c r="G35" s="38"/>
      <c r="H35" s="38"/>
      <c r="I35" s="176">
        <v>0.20999999999999999</v>
      </c>
      <c r="J35" s="17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62" t="s">
        <v>46</v>
      </c>
      <c r="F36" s="175">
        <f>ROUND((SUM(BH116:BH234)),  2)</f>
        <v>0</v>
      </c>
      <c r="G36" s="38"/>
      <c r="H36" s="38"/>
      <c r="I36" s="176">
        <v>0.14999999999999999</v>
      </c>
      <c r="J36" s="17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47</v>
      </c>
      <c r="F37" s="175">
        <f>ROUND((SUM(BI116:BI234)),  2)</f>
        <v>0</v>
      </c>
      <c r="G37" s="38"/>
      <c r="H37" s="38"/>
      <c r="I37" s="176">
        <v>0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7"/>
      <c r="D39" s="178" t="s">
        <v>48</v>
      </c>
      <c r="E39" s="179"/>
      <c r="F39" s="179"/>
      <c r="G39" s="180" t="s">
        <v>49</v>
      </c>
      <c r="H39" s="181" t="s">
        <v>50</v>
      </c>
      <c r="I39" s="179"/>
      <c r="J39" s="182">
        <f>SUM(J30:J37)</f>
        <v>0</v>
      </c>
      <c r="K39" s="18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95" t="str">
        <f>E7</f>
        <v>Zpracování PD na realizaci LBK na parcelách KN 1241/681,KN 6371/41 a KN 6373/47 v k.ú.Velké Bílovice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0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SO-01 - Protierozní a ekologické opatření LBK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k.ú.Velké Bílovice</v>
      </c>
      <c r="G89" s="40"/>
      <c r="H89" s="40"/>
      <c r="I89" s="30" t="s">
        <v>22</v>
      </c>
      <c r="J89" s="79" t="str">
        <f>IF(J12="","",J12)</f>
        <v>20. 10. 2020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ČR-SPÚ, KPÚ pro JMK, Pobočka Břeclav</v>
      </c>
      <c r="G91" s="40"/>
      <c r="H91" s="40"/>
      <c r="I91" s="30" t="s">
        <v>30</v>
      </c>
      <c r="J91" s="34" t="str">
        <f>E21</f>
        <v>Agroprojekt PSO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0" t="s">
        <v>28</v>
      </c>
      <c r="D92" s="40"/>
      <c r="E92" s="40"/>
      <c r="F92" s="25" t="str">
        <f>IF(E18="","",E18)</f>
        <v>Vyplň údaj</v>
      </c>
      <c r="G92" s="40"/>
      <c r="H92" s="40"/>
      <c r="I92" s="30" t="s">
        <v>33</v>
      </c>
      <c r="J92" s="34" t="str">
        <f>E24</f>
        <v>Daniel Doubrava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96" t="s">
        <v>116</v>
      </c>
      <c r="D94" s="156"/>
      <c r="E94" s="156"/>
      <c r="F94" s="156"/>
      <c r="G94" s="156"/>
      <c r="H94" s="156"/>
      <c r="I94" s="156"/>
      <c r="J94" s="197" t="s">
        <v>117</v>
      </c>
      <c r="K94" s="15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8" t="s">
        <v>118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119</v>
      </c>
    </row>
    <row r="97" hidden="1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/>
    <row r="100" hidden="1"/>
    <row r="101" hidden="1"/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1" t="s">
        <v>120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0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6.25" customHeight="1">
      <c r="A106" s="38"/>
      <c r="B106" s="39"/>
      <c r="C106" s="40"/>
      <c r="D106" s="40"/>
      <c r="E106" s="195" t="str">
        <f>E7</f>
        <v>Zpracování PD na realizaci LBK na parcelách KN 1241/681,KN 6371/41 a KN 6373/47 v k.ú.Velké Bílovice</v>
      </c>
      <c r="F106" s="30"/>
      <c r="G106" s="30"/>
      <c r="H106" s="3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113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SO-01 - Protierozní a ekologické opatření LBK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0" t="s">
        <v>20</v>
      </c>
      <c r="D110" s="40"/>
      <c r="E110" s="40"/>
      <c r="F110" s="25" t="str">
        <f>F12</f>
        <v>k.ú.Velké Bílovice</v>
      </c>
      <c r="G110" s="40"/>
      <c r="H110" s="40"/>
      <c r="I110" s="30" t="s">
        <v>22</v>
      </c>
      <c r="J110" s="79" t="str">
        <f>IF(J12="","",J12)</f>
        <v>20. 10. 2020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5.65" customHeight="1">
      <c r="A112" s="38"/>
      <c r="B112" s="39"/>
      <c r="C112" s="30" t="s">
        <v>24</v>
      </c>
      <c r="D112" s="40"/>
      <c r="E112" s="40"/>
      <c r="F112" s="25" t="str">
        <f>E15</f>
        <v>ČR-SPÚ, KPÚ pro JMK, Pobočka Břeclav</v>
      </c>
      <c r="G112" s="40"/>
      <c r="H112" s="40"/>
      <c r="I112" s="30" t="s">
        <v>30</v>
      </c>
      <c r="J112" s="34" t="str">
        <f>E21</f>
        <v>Agroprojekt PSO s.r.o.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0" t="s">
        <v>28</v>
      </c>
      <c r="D113" s="40"/>
      <c r="E113" s="40"/>
      <c r="F113" s="25" t="str">
        <f>IF(E18="","",E18)</f>
        <v>Vyplň údaj</v>
      </c>
      <c r="G113" s="40"/>
      <c r="H113" s="40"/>
      <c r="I113" s="30" t="s">
        <v>33</v>
      </c>
      <c r="J113" s="34" t="str">
        <f>E24</f>
        <v>Daniel Doubrava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9" customFormat="1" ht="29.28" customHeight="1">
      <c r="A115" s="199"/>
      <c r="B115" s="200"/>
      <c r="C115" s="201" t="s">
        <v>121</v>
      </c>
      <c r="D115" s="202" t="s">
        <v>63</v>
      </c>
      <c r="E115" s="202" t="s">
        <v>59</v>
      </c>
      <c r="F115" s="202" t="s">
        <v>60</v>
      </c>
      <c r="G115" s="202" t="s">
        <v>122</v>
      </c>
      <c r="H115" s="202" t="s">
        <v>123</v>
      </c>
      <c r="I115" s="202" t="s">
        <v>124</v>
      </c>
      <c r="J115" s="203" t="s">
        <v>117</v>
      </c>
      <c r="K115" s="204" t="s">
        <v>125</v>
      </c>
      <c r="L115" s="205"/>
      <c r="M115" s="100" t="s">
        <v>1</v>
      </c>
      <c r="N115" s="101" t="s">
        <v>42</v>
      </c>
      <c r="O115" s="101" t="s">
        <v>126</v>
      </c>
      <c r="P115" s="101" t="s">
        <v>127</v>
      </c>
      <c r="Q115" s="101" t="s">
        <v>128</v>
      </c>
      <c r="R115" s="101" t="s">
        <v>129</v>
      </c>
      <c r="S115" s="101" t="s">
        <v>130</v>
      </c>
      <c r="T115" s="102" t="s">
        <v>131</v>
      </c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</row>
    <row r="116" s="2" customFormat="1" ht="22.8" customHeight="1">
      <c r="A116" s="38"/>
      <c r="B116" s="39"/>
      <c r="C116" s="107" t="s">
        <v>132</v>
      </c>
      <c r="D116" s="40"/>
      <c r="E116" s="40"/>
      <c r="F116" s="40"/>
      <c r="G116" s="40"/>
      <c r="H116" s="40"/>
      <c r="I116" s="40"/>
      <c r="J116" s="206">
        <f>BK116</f>
        <v>0</v>
      </c>
      <c r="K116" s="40"/>
      <c r="L116" s="41"/>
      <c r="M116" s="103"/>
      <c r="N116" s="207"/>
      <c r="O116" s="104"/>
      <c r="P116" s="208">
        <f>SUM(P117:P234)</f>
        <v>0</v>
      </c>
      <c r="Q116" s="104"/>
      <c r="R116" s="208">
        <f>SUM(R117:R234)</f>
        <v>7290.6025800000007</v>
      </c>
      <c r="S116" s="104"/>
      <c r="T116" s="209">
        <f>SUM(T117:T234)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5" t="s">
        <v>77</v>
      </c>
      <c r="AU116" s="15" t="s">
        <v>119</v>
      </c>
      <c r="BK116" s="210">
        <f>SUM(BK117:BK234)</f>
        <v>0</v>
      </c>
    </row>
    <row r="117" s="2" customFormat="1" ht="21.75" customHeight="1">
      <c r="A117" s="38"/>
      <c r="B117" s="39"/>
      <c r="C117" s="211" t="s">
        <v>85</v>
      </c>
      <c r="D117" s="211" t="s">
        <v>133</v>
      </c>
      <c r="E117" s="212" t="s">
        <v>134</v>
      </c>
      <c r="F117" s="213" t="s">
        <v>135</v>
      </c>
      <c r="G117" s="214" t="s">
        <v>136</v>
      </c>
      <c r="H117" s="215">
        <v>185</v>
      </c>
      <c r="I117" s="216"/>
      <c r="J117" s="217">
        <f>ROUND(I117*H117,2)</f>
        <v>0</v>
      </c>
      <c r="K117" s="218"/>
      <c r="L117" s="41"/>
      <c r="M117" s="219" t="s">
        <v>1</v>
      </c>
      <c r="N117" s="220" t="s">
        <v>43</v>
      </c>
      <c r="O117" s="91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137</v>
      </c>
      <c r="AT117" s="223" t="s">
        <v>133</v>
      </c>
      <c r="AU117" s="223" t="s">
        <v>78</v>
      </c>
      <c r="AY117" s="15" t="s">
        <v>138</v>
      </c>
      <c r="BE117" s="151">
        <f>IF(N117="základní",J117,0)</f>
        <v>0</v>
      </c>
      <c r="BF117" s="151">
        <f>IF(N117="snížená",J117,0)</f>
        <v>0</v>
      </c>
      <c r="BG117" s="151">
        <f>IF(N117="zákl. přenesená",J117,0)</f>
        <v>0</v>
      </c>
      <c r="BH117" s="151">
        <f>IF(N117="sníž. přenesená",J117,0)</f>
        <v>0</v>
      </c>
      <c r="BI117" s="151">
        <f>IF(N117="nulová",J117,0)</f>
        <v>0</v>
      </c>
      <c r="BJ117" s="15" t="s">
        <v>85</v>
      </c>
      <c r="BK117" s="151">
        <f>ROUND(I117*H117,2)</f>
        <v>0</v>
      </c>
      <c r="BL117" s="15" t="s">
        <v>137</v>
      </c>
      <c r="BM117" s="223" t="s">
        <v>139</v>
      </c>
    </row>
    <row r="118" s="2" customFormat="1">
      <c r="A118" s="38"/>
      <c r="B118" s="39"/>
      <c r="C118" s="40"/>
      <c r="D118" s="224" t="s">
        <v>140</v>
      </c>
      <c r="E118" s="40"/>
      <c r="F118" s="225" t="s">
        <v>141</v>
      </c>
      <c r="G118" s="40"/>
      <c r="H118" s="40"/>
      <c r="I118" s="226"/>
      <c r="J118" s="40"/>
      <c r="K118" s="40"/>
      <c r="L118" s="41"/>
      <c r="M118" s="227"/>
      <c r="N118" s="228"/>
      <c r="O118" s="91"/>
      <c r="P118" s="91"/>
      <c r="Q118" s="91"/>
      <c r="R118" s="91"/>
      <c r="S118" s="91"/>
      <c r="T118" s="92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5" t="s">
        <v>140</v>
      </c>
      <c r="AU118" s="15" t="s">
        <v>78</v>
      </c>
    </row>
    <row r="119" s="2" customFormat="1" ht="33" customHeight="1">
      <c r="A119" s="38"/>
      <c r="B119" s="39"/>
      <c r="C119" s="211" t="s">
        <v>87</v>
      </c>
      <c r="D119" s="211" t="s">
        <v>133</v>
      </c>
      <c r="E119" s="212" t="s">
        <v>142</v>
      </c>
      <c r="F119" s="213" t="s">
        <v>143</v>
      </c>
      <c r="G119" s="214" t="s">
        <v>136</v>
      </c>
      <c r="H119" s="215">
        <v>41148</v>
      </c>
      <c r="I119" s="216"/>
      <c r="J119" s="217">
        <f>ROUND(I119*H119,2)</f>
        <v>0</v>
      </c>
      <c r="K119" s="218"/>
      <c r="L119" s="41"/>
      <c r="M119" s="219" t="s">
        <v>1</v>
      </c>
      <c r="N119" s="220" t="s">
        <v>43</v>
      </c>
      <c r="O119" s="91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137</v>
      </c>
      <c r="AT119" s="223" t="s">
        <v>133</v>
      </c>
      <c r="AU119" s="223" t="s">
        <v>78</v>
      </c>
      <c r="AY119" s="15" t="s">
        <v>138</v>
      </c>
      <c r="BE119" s="151">
        <f>IF(N119="základní",J119,0)</f>
        <v>0</v>
      </c>
      <c r="BF119" s="151">
        <f>IF(N119="snížená",J119,0)</f>
        <v>0</v>
      </c>
      <c r="BG119" s="151">
        <f>IF(N119="zákl. přenesená",J119,0)</f>
        <v>0</v>
      </c>
      <c r="BH119" s="151">
        <f>IF(N119="sníž. přenesená",J119,0)</f>
        <v>0</v>
      </c>
      <c r="BI119" s="151">
        <f>IF(N119="nulová",J119,0)</f>
        <v>0</v>
      </c>
      <c r="BJ119" s="15" t="s">
        <v>85</v>
      </c>
      <c r="BK119" s="151">
        <f>ROUND(I119*H119,2)</f>
        <v>0</v>
      </c>
      <c r="BL119" s="15" t="s">
        <v>137</v>
      </c>
      <c r="BM119" s="223" t="s">
        <v>144</v>
      </c>
    </row>
    <row r="120" s="2" customFormat="1">
      <c r="A120" s="38"/>
      <c r="B120" s="39"/>
      <c r="C120" s="40"/>
      <c r="D120" s="224" t="s">
        <v>140</v>
      </c>
      <c r="E120" s="40"/>
      <c r="F120" s="225" t="s">
        <v>145</v>
      </c>
      <c r="G120" s="40"/>
      <c r="H120" s="40"/>
      <c r="I120" s="226"/>
      <c r="J120" s="40"/>
      <c r="K120" s="40"/>
      <c r="L120" s="41"/>
      <c r="M120" s="227"/>
      <c r="N120" s="228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140</v>
      </c>
      <c r="AU120" s="15" t="s">
        <v>78</v>
      </c>
    </row>
    <row r="121" s="10" customFormat="1">
      <c r="A121" s="10"/>
      <c r="B121" s="229"/>
      <c r="C121" s="230"/>
      <c r="D121" s="224" t="s">
        <v>146</v>
      </c>
      <c r="E121" s="231" t="s">
        <v>1</v>
      </c>
      <c r="F121" s="232" t="s">
        <v>147</v>
      </c>
      <c r="G121" s="230"/>
      <c r="H121" s="233">
        <v>41148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39" t="s">
        <v>146</v>
      </c>
      <c r="AU121" s="239" t="s">
        <v>78</v>
      </c>
      <c r="AV121" s="10" t="s">
        <v>87</v>
      </c>
      <c r="AW121" s="10" t="s">
        <v>32</v>
      </c>
      <c r="AX121" s="10" t="s">
        <v>85</v>
      </c>
      <c r="AY121" s="239" t="s">
        <v>138</v>
      </c>
    </row>
    <row r="122" s="2" customFormat="1" ht="21.75" customHeight="1">
      <c r="A122" s="38"/>
      <c r="B122" s="39"/>
      <c r="C122" s="211" t="s">
        <v>148</v>
      </c>
      <c r="D122" s="211" t="s">
        <v>133</v>
      </c>
      <c r="E122" s="212" t="s">
        <v>149</v>
      </c>
      <c r="F122" s="213" t="s">
        <v>150</v>
      </c>
      <c r="G122" s="214" t="s">
        <v>136</v>
      </c>
      <c r="H122" s="215">
        <v>41148</v>
      </c>
      <c r="I122" s="216"/>
      <c r="J122" s="217">
        <f>ROUND(I122*H122,2)</f>
        <v>0</v>
      </c>
      <c r="K122" s="218"/>
      <c r="L122" s="41"/>
      <c r="M122" s="219" t="s">
        <v>1</v>
      </c>
      <c r="N122" s="220" t="s">
        <v>43</v>
      </c>
      <c r="O122" s="91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137</v>
      </c>
      <c r="AT122" s="223" t="s">
        <v>133</v>
      </c>
      <c r="AU122" s="223" t="s">
        <v>78</v>
      </c>
      <c r="AY122" s="15" t="s">
        <v>138</v>
      </c>
      <c r="BE122" s="151">
        <f>IF(N122="základní",J122,0)</f>
        <v>0</v>
      </c>
      <c r="BF122" s="151">
        <f>IF(N122="snížená",J122,0)</f>
        <v>0</v>
      </c>
      <c r="BG122" s="151">
        <f>IF(N122="zákl. přenesená",J122,0)</f>
        <v>0</v>
      </c>
      <c r="BH122" s="151">
        <f>IF(N122="sníž. přenesená",J122,0)</f>
        <v>0</v>
      </c>
      <c r="BI122" s="151">
        <f>IF(N122="nulová",J122,0)</f>
        <v>0</v>
      </c>
      <c r="BJ122" s="15" t="s">
        <v>85</v>
      </c>
      <c r="BK122" s="151">
        <f>ROUND(I122*H122,2)</f>
        <v>0</v>
      </c>
      <c r="BL122" s="15" t="s">
        <v>137</v>
      </c>
      <c r="BM122" s="223" t="s">
        <v>151</v>
      </c>
    </row>
    <row r="123" s="2" customFormat="1">
      <c r="A123" s="38"/>
      <c r="B123" s="39"/>
      <c r="C123" s="40"/>
      <c r="D123" s="224" t="s">
        <v>140</v>
      </c>
      <c r="E123" s="40"/>
      <c r="F123" s="225" t="s">
        <v>152</v>
      </c>
      <c r="G123" s="40"/>
      <c r="H123" s="40"/>
      <c r="I123" s="226"/>
      <c r="J123" s="40"/>
      <c r="K123" s="40"/>
      <c r="L123" s="41"/>
      <c r="M123" s="227"/>
      <c r="N123" s="228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5" t="s">
        <v>140</v>
      </c>
      <c r="AU123" s="15" t="s">
        <v>78</v>
      </c>
    </row>
    <row r="124" s="10" customFormat="1">
      <c r="A124" s="10"/>
      <c r="B124" s="229"/>
      <c r="C124" s="230"/>
      <c r="D124" s="224" t="s">
        <v>146</v>
      </c>
      <c r="E124" s="231" t="s">
        <v>1</v>
      </c>
      <c r="F124" s="232" t="s">
        <v>147</v>
      </c>
      <c r="G124" s="230"/>
      <c r="H124" s="233">
        <v>41148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39" t="s">
        <v>146</v>
      </c>
      <c r="AU124" s="239" t="s">
        <v>78</v>
      </c>
      <c r="AV124" s="10" t="s">
        <v>87</v>
      </c>
      <c r="AW124" s="10" t="s">
        <v>32</v>
      </c>
      <c r="AX124" s="10" t="s">
        <v>85</v>
      </c>
      <c r="AY124" s="239" t="s">
        <v>138</v>
      </c>
    </row>
    <row r="125" s="2" customFormat="1" ht="21.75" customHeight="1">
      <c r="A125" s="38"/>
      <c r="B125" s="39"/>
      <c r="C125" s="211" t="s">
        <v>137</v>
      </c>
      <c r="D125" s="211" t="s">
        <v>133</v>
      </c>
      <c r="E125" s="212" t="s">
        <v>153</v>
      </c>
      <c r="F125" s="213" t="s">
        <v>154</v>
      </c>
      <c r="G125" s="214" t="s">
        <v>136</v>
      </c>
      <c r="H125" s="215">
        <v>41148</v>
      </c>
      <c r="I125" s="216"/>
      <c r="J125" s="217">
        <f>ROUND(I125*H125,2)</f>
        <v>0</v>
      </c>
      <c r="K125" s="218"/>
      <c r="L125" s="41"/>
      <c r="M125" s="219" t="s">
        <v>1</v>
      </c>
      <c r="N125" s="220" t="s">
        <v>43</v>
      </c>
      <c r="O125" s="91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137</v>
      </c>
      <c r="AT125" s="223" t="s">
        <v>133</v>
      </c>
      <c r="AU125" s="223" t="s">
        <v>78</v>
      </c>
      <c r="AY125" s="15" t="s">
        <v>138</v>
      </c>
      <c r="BE125" s="151">
        <f>IF(N125="základní",J125,0)</f>
        <v>0</v>
      </c>
      <c r="BF125" s="151">
        <f>IF(N125="snížená",J125,0)</f>
        <v>0</v>
      </c>
      <c r="BG125" s="151">
        <f>IF(N125="zákl. přenesená",J125,0)</f>
        <v>0</v>
      </c>
      <c r="BH125" s="151">
        <f>IF(N125="sníž. přenesená",J125,0)</f>
        <v>0</v>
      </c>
      <c r="BI125" s="151">
        <f>IF(N125="nulová",J125,0)</f>
        <v>0</v>
      </c>
      <c r="BJ125" s="15" t="s">
        <v>85</v>
      </c>
      <c r="BK125" s="151">
        <f>ROUND(I125*H125,2)</f>
        <v>0</v>
      </c>
      <c r="BL125" s="15" t="s">
        <v>137</v>
      </c>
      <c r="BM125" s="223" t="s">
        <v>155</v>
      </c>
    </row>
    <row r="126" s="2" customFormat="1">
      <c r="A126" s="38"/>
      <c r="B126" s="39"/>
      <c r="C126" s="40"/>
      <c r="D126" s="224" t="s">
        <v>140</v>
      </c>
      <c r="E126" s="40"/>
      <c r="F126" s="225" t="s">
        <v>156</v>
      </c>
      <c r="G126" s="40"/>
      <c r="H126" s="40"/>
      <c r="I126" s="226"/>
      <c r="J126" s="40"/>
      <c r="K126" s="40"/>
      <c r="L126" s="41"/>
      <c r="M126" s="227"/>
      <c r="N126" s="22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5" t="s">
        <v>140</v>
      </c>
      <c r="AU126" s="15" t="s">
        <v>78</v>
      </c>
    </row>
    <row r="127" s="10" customFormat="1">
      <c r="A127" s="10"/>
      <c r="B127" s="229"/>
      <c r="C127" s="230"/>
      <c r="D127" s="224" t="s">
        <v>146</v>
      </c>
      <c r="E127" s="231" t="s">
        <v>1</v>
      </c>
      <c r="F127" s="232" t="s">
        <v>147</v>
      </c>
      <c r="G127" s="230"/>
      <c r="H127" s="233">
        <v>41148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39" t="s">
        <v>146</v>
      </c>
      <c r="AU127" s="239" t="s">
        <v>78</v>
      </c>
      <c r="AV127" s="10" t="s">
        <v>87</v>
      </c>
      <c r="AW127" s="10" t="s">
        <v>32</v>
      </c>
      <c r="AX127" s="10" t="s">
        <v>85</v>
      </c>
      <c r="AY127" s="239" t="s">
        <v>138</v>
      </c>
    </row>
    <row r="128" s="2" customFormat="1" ht="21.75" customHeight="1">
      <c r="A128" s="38"/>
      <c r="B128" s="39"/>
      <c r="C128" s="211" t="s">
        <v>157</v>
      </c>
      <c r="D128" s="211" t="s">
        <v>133</v>
      </c>
      <c r="E128" s="212" t="s">
        <v>158</v>
      </c>
      <c r="F128" s="213" t="s">
        <v>159</v>
      </c>
      <c r="G128" s="214" t="s">
        <v>136</v>
      </c>
      <c r="H128" s="215">
        <v>41148</v>
      </c>
      <c r="I128" s="216"/>
      <c r="J128" s="217">
        <f>ROUND(I128*H128,2)</f>
        <v>0</v>
      </c>
      <c r="K128" s="218"/>
      <c r="L128" s="41"/>
      <c r="M128" s="219" t="s">
        <v>1</v>
      </c>
      <c r="N128" s="220" t="s">
        <v>43</v>
      </c>
      <c r="O128" s="91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137</v>
      </c>
      <c r="AT128" s="223" t="s">
        <v>133</v>
      </c>
      <c r="AU128" s="223" t="s">
        <v>78</v>
      </c>
      <c r="AY128" s="15" t="s">
        <v>138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5" t="s">
        <v>85</v>
      </c>
      <c r="BK128" s="151">
        <f>ROUND(I128*H128,2)</f>
        <v>0</v>
      </c>
      <c r="BL128" s="15" t="s">
        <v>137</v>
      </c>
      <c r="BM128" s="223" t="s">
        <v>160</v>
      </c>
    </row>
    <row r="129" s="2" customFormat="1">
      <c r="A129" s="38"/>
      <c r="B129" s="39"/>
      <c r="C129" s="40"/>
      <c r="D129" s="224" t="s">
        <v>140</v>
      </c>
      <c r="E129" s="40"/>
      <c r="F129" s="225" t="s">
        <v>161</v>
      </c>
      <c r="G129" s="40"/>
      <c r="H129" s="40"/>
      <c r="I129" s="226"/>
      <c r="J129" s="40"/>
      <c r="K129" s="40"/>
      <c r="L129" s="41"/>
      <c r="M129" s="227"/>
      <c r="N129" s="22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5" t="s">
        <v>140</v>
      </c>
      <c r="AU129" s="15" t="s">
        <v>78</v>
      </c>
    </row>
    <row r="130" s="10" customFormat="1">
      <c r="A130" s="10"/>
      <c r="B130" s="229"/>
      <c r="C130" s="230"/>
      <c r="D130" s="224" t="s">
        <v>146</v>
      </c>
      <c r="E130" s="231" t="s">
        <v>1</v>
      </c>
      <c r="F130" s="232" t="s">
        <v>147</v>
      </c>
      <c r="G130" s="230"/>
      <c r="H130" s="233">
        <v>41148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39" t="s">
        <v>146</v>
      </c>
      <c r="AU130" s="239" t="s">
        <v>78</v>
      </c>
      <c r="AV130" s="10" t="s">
        <v>87</v>
      </c>
      <c r="AW130" s="10" t="s">
        <v>32</v>
      </c>
      <c r="AX130" s="10" t="s">
        <v>85</v>
      </c>
      <c r="AY130" s="239" t="s">
        <v>138</v>
      </c>
    </row>
    <row r="131" s="2" customFormat="1" ht="21.75" customHeight="1">
      <c r="A131" s="38"/>
      <c r="B131" s="39"/>
      <c r="C131" s="211" t="s">
        <v>162</v>
      </c>
      <c r="D131" s="211" t="s">
        <v>133</v>
      </c>
      <c r="E131" s="212" t="s">
        <v>163</v>
      </c>
      <c r="F131" s="213" t="s">
        <v>164</v>
      </c>
      <c r="G131" s="214" t="s">
        <v>136</v>
      </c>
      <c r="H131" s="215">
        <v>41148</v>
      </c>
      <c r="I131" s="216"/>
      <c r="J131" s="217">
        <f>ROUND(I131*H131,2)</f>
        <v>0</v>
      </c>
      <c r="K131" s="218"/>
      <c r="L131" s="41"/>
      <c r="M131" s="219" t="s">
        <v>1</v>
      </c>
      <c r="N131" s="220" t="s">
        <v>43</v>
      </c>
      <c r="O131" s="91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137</v>
      </c>
      <c r="AT131" s="223" t="s">
        <v>133</v>
      </c>
      <c r="AU131" s="223" t="s">
        <v>78</v>
      </c>
      <c r="AY131" s="15" t="s">
        <v>138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5" t="s">
        <v>85</v>
      </c>
      <c r="BK131" s="151">
        <f>ROUND(I131*H131,2)</f>
        <v>0</v>
      </c>
      <c r="BL131" s="15" t="s">
        <v>137</v>
      </c>
      <c r="BM131" s="223" t="s">
        <v>165</v>
      </c>
    </row>
    <row r="132" s="2" customFormat="1">
      <c r="A132" s="38"/>
      <c r="B132" s="39"/>
      <c r="C132" s="40"/>
      <c r="D132" s="224" t="s">
        <v>140</v>
      </c>
      <c r="E132" s="40"/>
      <c r="F132" s="225" t="s">
        <v>166</v>
      </c>
      <c r="G132" s="40"/>
      <c r="H132" s="40"/>
      <c r="I132" s="226"/>
      <c r="J132" s="40"/>
      <c r="K132" s="40"/>
      <c r="L132" s="41"/>
      <c r="M132" s="227"/>
      <c r="N132" s="22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140</v>
      </c>
      <c r="AU132" s="15" t="s">
        <v>78</v>
      </c>
    </row>
    <row r="133" s="10" customFormat="1">
      <c r="A133" s="10"/>
      <c r="B133" s="229"/>
      <c r="C133" s="230"/>
      <c r="D133" s="224" t="s">
        <v>146</v>
      </c>
      <c r="E133" s="231" t="s">
        <v>1</v>
      </c>
      <c r="F133" s="232" t="s">
        <v>147</v>
      </c>
      <c r="G133" s="230"/>
      <c r="H133" s="233">
        <v>41148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39" t="s">
        <v>146</v>
      </c>
      <c r="AU133" s="239" t="s">
        <v>78</v>
      </c>
      <c r="AV133" s="10" t="s">
        <v>87</v>
      </c>
      <c r="AW133" s="10" t="s">
        <v>32</v>
      </c>
      <c r="AX133" s="10" t="s">
        <v>85</v>
      </c>
      <c r="AY133" s="239" t="s">
        <v>138</v>
      </c>
    </row>
    <row r="134" s="2" customFormat="1" ht="16.5" customHeight="1">
      <c r="A134" s="38"/>
      <c r="B134" s="39"/>
      <c r="C134" s="240" t="s">
        <v>167</v>
      </c>
      <c r="D134" s="240" t="s">
        <v>168</v>
      </c>
      <c r="E134" s="241" t="s">
        <v>169</v>
      </c>
      <c r="F134" s="242" t="s">
        <v>170</v>
      </c>
      <c r="G134" s="243" t="s">
        <v>171</v>
      </c>
      <c r="H134" s="244">
        <v>1028.7000000000001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43</v>
      </c>
      <c r="O134" s="91"/>
      <c r="P134" s="221">
        <f>O134*H134</f>
        <v>0</v>
      </c>
      <c r="Q134" s="221">
        <v>0.001</v>
      </c>
      <c r="R134" s="221">
        <f>Q134*H134</f>
        <v>1.0287000000000002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172</v>
      </c>
      <c r="AT134" s="223" t="s">
        <v>168</v>
      </c>
      <c r="AU134" s="223" t="s">
        <v>78</v>
      </c>
      <c r="AY134" s="15" t="s">
        <v>138</v>
      </c>
      <c r="BE134" s="151">
        <f>IF(N134="základní",J134,0)</f>
        <v>0</v>
      </c>
      <c r="BF134" s="151">
        <f>IF(N134="snížená",J134,0)</f>
        <v>0</v>
      </c>
      <c r="BG134" s="151">
        <f>IF(N134="zákl. přenesená",J134,0)</f>
        <v>0</v>
      </c>
      <c r="BH134" s="151">
        <f>IF(N134="sníž. přenesená",J134,0)</f>
        <v>0</v>
      </c>
      <c r="BI134" s="151">
        <f>IF(N134="nulová",J134,0)</f>
        <v>0</v>
      </c>
      <c r="BJ134" s="15" t="s">
        <v>85</v>
      </c>
      <c r="BK134" s="151">
        <f>ROUND(I134*H134,2)</f>
        <v>0</v>
      </c>
      <c r="BL134" s="15" t="s">
        <v>137</v>
      </c>
      <c r="BM134" s="223" t="s">
        <v>173</v>
      </c>
    </row>
    <row r="135" s="2" customFormat="1">
      <c r="A135" s="38"/>
      <c r="B135" s="39"/>
      <c r="C135" s="40"/>
      <c r="D135" s="224" t="s">
        <v>140</v>
      </c>
      <c r="E135" s="40"/>
      <c r="F135" s="225" t="s">
        <v>170</v>
      </c>
      <c r="G135" s="40"/>
      <c r="H135" s="40"/>
      <c r="I135" s="226"/>
      <c r="J135" s="40"/>
      <c r="K135" s="40"/>
      <c r="L135" s="41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5" t="s">
        <v>140</v>
      </c>
      <c r="AU135" s="15" t="s">
        <v>78</v>
      </c>
    </row>
    <row r="136" s="10" customFormat="1">
      <c r="A136" s="10"/>
      <c r="B136" s="229"/>
      <c r="C136" s="230"/>
      <c r="D136" s="224" t="s">
        <v>146</v>
      </c>
      <c r="E136" s="231" t="s">
        <v>1</v>
      </c>
      <c r="F136" s="232" t="s">
        <v>174</v>
      </c>
      <c r="G136" s="230"/>
      <c r="H136" s="233">
        <v>1028.7000000000001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39" t="s">
        <v>146</v>
      </c>
      <c r="AU136" s="239" t="s">
        <v>78</v>
      </c>
      <c r="AV136" s="10" t="s">
        <v>87</v>
      </c>
      <c r="AW136" s="10" t="s">
        <v>32</v>
      </c>
      <c r="AX136" s="10" t="s">
        <v>85</v>
      </c>
      <c r="AY136" s="239" t="s">
        <v>138</v>
      </c>
    </row>
    <row r="137" s="2" customFormat="1" ht="21.75" customHeight="1">
      <c r="A137" s="38"/>
      <c r="B137" s="39"/>
      <c r="C137" s="211" t="s">
        <v>172</v>
      </c>
      <c r="D137" s="211" t="s">
        <v>133</v>
      </c>
      <c r="E137" s="212" t="s">
        <v>175</v>
      </c>
      <c r="F137" s="213" t="s">
        <v>176</v>
      </c>
      <c r="G137" s="214" t="s">
        <v>136</v>
      </c>
      <c r="H137" s="215">
        <v>41148</v>
      </c>
      <c r="I137" s="216"/>
      <c r="J137" s="217">
        <f>ROUND(I137*H137,2)</f>
        <v>0</v>
      </c>
      <c r="K137" s="218"/>
      <c r="L137" s="41"/>
      <c r="M137" s="219" t="s">
        <v>1</v>
      </c>
      <c r="N137" s="220" t="s">
        <v>43</v>
      </c>
      <c r="O137" s="91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137</v>
      </c>
      <c r="AT137" s="223" t="s">
        <v>133</v>
      </c>
      <c r="AU137" s="223" t="s">
        <v>78</v>
      </c>
      <c r="AY137" s="15" t="s">
        <v>138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5" t="s">
        <v>85</v>
      </c>
      <c r="BK137" s="151">
        <f>ROUND(I137*H137,2)</f>
        <v>0</v>
      </c>
      <c r="BL137" s="15" t="s">
        <v>137</v>
      </c>
      <c r="BM137" s="223" t="s">
        <v>177</v>
      </c>
    </row>
    <row r="138" s="2" customFormat="1">
      <c r="A138" s="38"/>
      <c r="B138" s="39"/>
      <c r="C138" s="40"/>
      <c r="D138" s="224" t="s">
        <v>140</v>
      </c>
      <c r="E138" s="40"/>
      <c r="F138" s="225" t="s">
        <v>178</v>
      </c>
      <c r="G138" s="40"/>
      <c r="H138" s="40"/>
      <c r="I138" s="226"/>
      <c r="J138" s="40"/>
      <c r="K138" s="40"/>
      <c r="L138" s="41"/>
      <c r="M138" s="227"/>
      <c r="N138" s="22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140</v>
      </c>
      <c r="AU138" s="15" t="s">
        <v>78</v>
      </c>
    </row>
    <row r="139" s="10" customFormat="1">
      <c r="A139" s="10"/>
      <c r="B139" s="229"/>
      <c r="C139" s="230"/>
      <c r="D139" s="224" t="s">
        <v>146</v>
      </c>
      <c r="E139" s="231" t="s">
        <v>1</v>
      </c>
      <c r="F139" s="232" t="s">
        <v>147</v>
      </c>
      <c r="G139" s="230"/>
      <c r="H139" s="233">
        <v>41148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39" t="s">
        <v>146</v>
      </c>
      <c r="AU139" s="239" t="s">
        <v>78</v>
      </c>
      <c r="AV139" s="10" t="s">
        <v>87</v>
      </c>
      <c r="AW139" s="10" t="s">
        <v>32</v>
      </c>
      <c r="AX139" s="10" t="s">
        <v>85</v>
      </c>
      <c r="AY139" s="239" t="s">
        <v>138</v>
      </c>
    </row>
    <row r="140" s="2" customFormat="1" ht="16.5" customHeight="1">
      <c r="A140" s="38"/>
      <c r="B140" s="39"/>
      <c r="C140" s="211" t="s">
        <v>179</v>
      </c>
      <c r="D140" s="211" t="s">
        <v>133</v>
      </c>
      <c r="E140" s="212" t="s">
        <v>180</v>
      </c>
      <c r="F140" s="213" t="s">
        <v>181</v>
      </c>
      <c r="G140" s="214" t="s">
        <v>182</v>
      </c>
      <c r="H140" s="215">
        <v>61.722000000000001</v>
      </c>
      <c r="I140" s="216"/>
      <c r="J140" s="217">
        <f>ROUND(I140*H140,2)</f>
        <v>0</v>
      </c>
      <c r="K140" s="218"/>
      <c r="L140" s="41"/>
      <c r="M140" s="219" t="s">
        <v>1</v>
      </c>
      <c r="N140" s="220" t="s">
        <v>43</v>
      </c>
      <c r="O140" s="91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137</v>
      </c>
      <c r="AT140" s="223" t="s">
        <v>133</v>
      </c>
      <c r="AU140" s="223" t="s">
        <v>78</v>
      </c>
      <c r="AY140" s="15" t="s">
        <v>138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5" t="s">
        <v>85</v>
      </c>
      <c r="BK140" s="151">
        <f>ROUND(I140*H140,2)</f>
        <v>0</v>
      </c>
      <c r="BL140" s="15" t="s">
        <v>137</v>
      </c>
      <c r="BM140" s="223" t="s">
        <v>183</v>
      </c>
    </row>
    <row r="141" s="2" customFormat="1">
      <c r="A141" s="38"/>
      <c r="B141" s="39"/>
      <c r="C141" s="40"/>
      <c r="D141" s="224" t="s">
        <v>140</v>
      </c>
      <c r="E141" s="40"/>
      <c r="F141" s="225" t="s">
        <v>181</v>
      </c>
      <c r="G141" s="40"/>
      <c r="H141" s="40"/>
      <c r="I141" s="226"/>
      <c r="J141" s="40"/>
      <c r="K141" s="40"/>
      <c r="L141" s="41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5" t="s">
        <v>140</v>
      </c>
      <c r="AU141" s="15" t="s">
        <v>78</v>
      </c>
    </row>
    <row r="142" s="10" customFormat="1">
      <c r="A142" s="10"/>
      <c r="B142" s="229"/>
      <c r="C142" s="230"/>
      <c r="D142" s="224" t="s">
        <v>146</v>
      </c>
      <c r="E142" s="231" t="s">
        <v>1</v>
      </c>
      <c r="F142" s="232" t="s">
        <v>184</v>
      </c>
      <c r="G142" s="230"/>
      <c r="H142" s="233">
        <v>61.722000000000001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39" t="s">
        <v>146</v>
      </c>
      <c r="AU142" s="239" t="s">
        <v>78</v>
      </c>
      <c r="AV142" s="10" t="s">
        <v>87</v>
      </c>
      <c r="AW142" s="10" t="s">
        <v>32</v>
      </c>
      <c r="AX142" s="10" t="s">
        <v>85</v>
      </c>
      <c r="AY142" s="239" t="s">
        <v>138</v>
      </c>
    </row>
    <row r="143" s="2" customFormat="1" ht="33" customHeight="1">
      <c r="A143" s="38"/>
      <c r="B143" s="39"/>
      <c r="C143" s="211" t="s">
        <v>185</v>
      </c>
      <c r="D143" s="211" t="s">
        <v>133</v>
      </c>
      <c r="E143" s="212" t="s">
        <v>186</v>
      </c>
      <c r="F143" s="213" t="s">
        <v>187</v>
      </c>
      <c r="G143" s="214" t="s">
        <v>188</v>
      </c>
      <c r="H143" s="215">
        <v>15970</v>
      </c>
      <c r="I143" s="216"/>
      <c r="J143" s="217">
        <f>ROUND(I143*H143,2)</f>
        <v>0</v>
      </c>
      <c r="K143" s="218"/>
      <c r="L143" s="41"/>
      <c r="M143" s="219" t="s">
        <v>1</v>
      </c>
      <c r="N143" s="220" t="s">
        <v>43</v>
      </c>
      <c r="O143" s="91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137</v>
      </c>
      <c r="AT143" s="223" t="s">
        <v>133</v>
      </c>
      <c r="AU143" s="223" t="s">
        <v>78</v>
      </c>
      <c r="AY143" s="15" t="s">
        <v>138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5" t="s">
        <v>85</v>
      </c>
      <c r="BK143" s="151">
        <f>ROUND(I143*H143,2)</f>
        <v>0</v>
      </c>
      <c r="BL143" s="15" t="s">
        <v>137</v>
      </c>
      <c r="BM143" s="223" t="s">
        <v>189</v>
      </c>
    </row>
    <row r="144" s="2" customFormat="1">
      <c r="A144" s="38"/>
      <c r="B144" s="39"/>
      <c r="C144" s="40"/>
      <c r="D144" s="224" t="s">
        <v>140</v>
      </c>
      <c r="E144" s="40"/>
      <c r="F144" s="225" t="s">
        <v>190</v>
      </c>
      <c r="G144" s="40"/>
      <c r="H144" s="40"/>
      <c r="I144" s="226"/>
      <c r="J144" s="40"/>
      <c r="K144" s="40"/>
      <c r="L144" s="41"/>
      <c r="M144" s="227"/>
      <c r="N144" s="22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5" t="s">
        <v>140</v>
      </c>
      <c r="AU144" s="15" t="s">
        <v>78</v>
      </c>
    </row>
    <row r="145" s="10" customFormat="1">
      <c r="A145" s="10"/>
      <c r="B145" s="229"/>
      <c r="C145" s="230"/>
      <c r="D145" s="224" t="s">
        <v>146</v>
      </c>
      <c r="E145" s="231" t="s">
        <v>1</v>
      </c>
      <c r="F145" s="232" t="s">
        <v>191</v>
      </c>
      <c r="G145" s="230"/>
      <c r="H145" s="233">
        <v>15970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39" t="s">
        <v>146</v>
      </c>
      <c r="AU145" s="239" t="s">
        <v>78</v>
      </c>
      <c r="AV145" s="10" t="s">
        <v>87</v>
      </c>
      <c r="AW145" s="10" t="s">
        <v>32</v>
      </c>
      <c r="AX145" s="10" t="s">
        <v>85</v>
      </c>
      <c r="AY145" s="239" t="s">
        <v>138</v>
      </c>
    </row>
    <row r="146" s="2" customFormat="1" ht="21.75" customHeight="1">
      <c r="A146" s="38"/>
      <c r="B146" s="39"/>
      <c r="C146" s="211" t="s">
        <v>192</v>
      </c>
      <c r="D146" s="211" t="s">
        <v>133</v>
      </c>
      <c r="E146" s="212" t="s">
        <v>193</v>
      </c>
      <c r="F146" s="213" t="s">
        <v>194</v>
      </c>
      <c r="G146" s="214" t="s">
        <v>182</v>
      </c>
      <c r="H146" s="215">
        <v>0.79900000000000004</v>
      </c>
      <c r="I146" s="216"/>
      <c r="J146" s="217">
        <f>ROUND(I146*H146,2)</f>
        <v>0</v>
      </c>
      <c r="K146" s="218"/>
      <c r="L146" s="41"/>
      <c r="M146" s="219" t="s">
        <v>1</v>
      </c>
      <c r="N146" s="220" t="s">
        <v>43</v>
      </c>
      <c r="O146" s="91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137</v>
      </c>
      <c r="AT146" s="223" t="s">
        <v>133</v>
      </c>
      <c r="AU146" s="223" t="s">
        <v>78</v>
      </c>
      <c r="AY146" s="15" t="s">
        <v>138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5" t="s">
        <v>85</v>
      </c>
      <c r="BK146" s="151">
        <f>ROUND(I146*H146,2)</f>
        <v>0</v>
      </c>
      <c r="BL146" s="15" t="s">
        <v>137</v>
      </c>
      <c r="BM146" s="223" t="s">
        <v>195</v>
      </c>
    </row>
    <row r="147" s="2" customFormat="1">
      <c r="A147" s="38"/>
      <c r="B147" s="39"/>
      <c r="C147" s="40"/>
      <c r="D147" s="224" t="s">
        <v>140</v>
      </c>
      <c r="E147" s="40"/>
      <c r="F147" s="225" t="s">
        <v>196</v>
      </c>
      <c r="G147" s="40"/>
      <c r="H147" s="40"/>
      <c r="I147" s="226"/>
      <c r="J147" s="40"/>
      <c r="K147" s="40"/>
      <c r="L147" s="41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5" t="s">
        <v>140</v>
      </c>
      <c r="AU147" s="15" t="s">
        <v>78</v>
      </c>
    </row>
    <row r="148" s="10" customFormat="1">
      <c r="A148" s="10"/>
      <c r="B148" s="229"/>
      <c r="C148" s="230"/>
      <c r="D148" s="224" t="s">
        <v>146</v>
      </c>
      <c r="E148" s="231" t="s">
        <v>1</v>
      </c>
      <c r="F148" s="232" t="s">
        <v>197</v>
      </c>
      <c r="G148" s="230"/>
      <c r="H148" s="233">
        <v>0.79900000000000004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39" t="s">
        <v>146</v>
      </c>
      <c r="AU148" s="239" t="s">
        <v>78</v>
      </c>
      <c r="AV148" s="10" t="s">
        <v>87</v>
      </c>
      <c r="AW148" s="10" t="s">
        <v>32</v>
      </c>
      <c r="AX148" s="10" t="s">
        <v>85</v>
      </c>
      <c r="AY148" s="239" t="s">
        <v>138</v>
      </c>
    </row>
    <row r="149" s="2" customFormat="1" ht="16.5" customHeight="1">
      <c r="A149" s="38"/>
      <c r="B149" s="39"/>
      <c r="C149" s="240" t="s">
        <v>198</v>
      </c>
      <c r="D149" s="240" t="s">
        <v>168</v>
      </c>
      <c r="E149" s="241" t="s">
        <v>199</v>
      </c>
      <c r="F149" s="242" t="s">
        <v>200</v>
      </c>
      <c r="G149" s="243" t="s">
        <v>171</v>
      </c>
      <c r="H149" s="244">
        <v>789.5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43</v>
      </c>
      <c r="O149" s="91"/>
      <c r="P149" s="221">
        <f>O149*H149</f>
        <v>0</v>
      </c>
      <c r="Q149" s="221">
        <v>0.001</v>
      </c>
      <c r="R149" s="221">
        <f>Q149*H149</f>
        <v>0.78949999999999998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172</v>
      </c>
      <c r="AT149" s="223" t="s">
        <v>168</v>
      </c>
      <c r="AU149" s="223" t="s">
        <v>78</v>
      </c>
      <c r="AY149" s="15" t="s">
        <v>138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5" t="s">
        <v>85</v>
      </c>
      <c r="BK149" s="151">
        <f>ROUND(I149*H149,2)</f>
        <v>0</v>
      </c>
      <c r="BL149" s="15" t="s">
        <v>137</v>
      </c>
      <c r="BM149" s="223" t="s">
        <v>201</v>
      </c>
    </row>
    <row r="150" s="2" customFormat="1">
      <c r="A150" s="38"/>
      <c r="B150" s="39"/>
      <c r="C150" s="40"/>
      <c r="D150" s="224" t="s">
        <v>140</v>
      </c>
      <c r="E150" s="40"/>
      <c r="F150" s="225" t="s">
        <v>200</v>
      </c>
      <c r="G150" s="40"/>
      <c r="H150" s="40"/>
      <c r="I150" s="226"/>
      <c r="J150" s="40"/>
      <c r="K150" s="40"/>
      <c r="L150" s="41"/>
      <c r="M150" s="227"/>
      <c r="N150" s="22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5" t="s">
        <v>140</v>
      </c>
      <c r="AU150" s="15" t="s">
        <v>78</v>
      </c>
    </row>
    <row r="151" s="10" customFormat="1">
      <c r="A151" s="10"/>
      <c r="B151" s="229"/>
      <c r="C151" s="230"/>
      <c r="D151" s="224" t="s">
        <v>146</v>
      </c>
      <c r="E151" s="231" t="s">
        <v>1</v>
      </c>
      <c r="F151" s="232" t="s">
        <v>202</v>
      </c>
      <c r="G151" s="230"/>
      <c r="H151" s="233">
        <v>789.5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39" t="s">
        <v>146</v>
      </c>
      <c r="AU151" s="239" t="s">
        <v>78</v>
      </c>
      <c r="AV151" s="10" t="s">
        <v>87</v>
      </c>
      <c r="AW151" s="10" t="s">
        <v>32</v>
      </c>
      <c r="AX151" s="10" t="s">
        <v>85</v>
      </c>
      <c r="AY151" s="239" t="s">
        <v>138</v>
      </c>
    </row>
    <row r="152" s="2" customFormat="1" ht="33" customHeight="1">
      <c r="A152" s="38"/>
      <c r="B152" s="39"/>
      <c r="C152" s="211" t="s">
        <v>203</v>
      </c>
      <c r="D152" s="211" t="s">
        <v>133</v>
      </c>
      <c r="E152" s="212" t="s">
        <v>204</v>
      </c>
      <c r="F152" s="213" t="s">
        <v>205</v>
      </c>
      <c r="G152" s="214" t="s">
        <v>182</v>
      </c>
      <c r="H152" s="215">
        <v>0.998</v>
      </c>
      <c r="I152" s="216"/>
      <c r="J152" s="217">
        <f>ROUND(I152*H152,2)</f>
        <v>0</v>
      </c>
      <c r="K152" s="218"/>
      <c r="L152" s="41"/>
      <c r="M152" s="219" t="s">
        <v>1</v>
      </c>
      <c r="N152" s="220" t="s">
        <v>43</v>
      </c>
      <c r="O152" s="91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137</v>
      </c>
      <c r="AT152" s="223" t="s">
        <v>133</v>
      </c>
      <c r="AU152" s="223" t="s">
        <v>78</v>
      </c>
      <c r="AY152" s="15" t="s">
        <v>138</v>
      </c>
      <c r="BE152" s="151">
        <f>IF(N152="základní",J152,0)</f>
        <v>0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5" t="s">
        <v>85</v>
      </c>
      <c r="BK152" s="151">
        <f>ROUND(I152*H152,2)</f>
        <v>0</v>
      </c>
      <c r="BL152" s="15" t="s">
        <v>137</v>
      </c>
      <c r="BM152" s="223" t="s">
        <v>206</v>
      </c>
    </row>
    <row r="153" s="2" customFormat="1">
      <c r="A153" s="38"/>
      <c r="B153" s="39"/>
      <c r="C153" s="40"/>
      <c r="D153" s="224" t="s">
        <v>140</v>
      </c>
      <c r="E153" s="40"/>
      <c r="F153" s="225" t="s">
        <v>207</v>
      </c>
      <c r="G153" s="40"/>
      <c r="H153" s="40"/>
      <c r="I153" s="226"/>
      <c r="J153" s="40"/>
      <c r="K153" s="40"/>
      <c r="L153" s="41"/>
      <c r="M153" s="227"/>
      <c r="N153" s="22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5" t="s">
        <v>140</v>
      </c>
      <c r="AU153" s="15" t="s">
        <v>78</v>
      </c>
    </row>
    <row r="154" s="10" customFormat="1">
      <c r="A154" s="10"/>
      <c r="B154" s="229"/>
      <c r="C154" s="230"/>
      <c r="D154" s="224" t="s">
        <v>146</v>
      </c>
      <c r="E154" s="231" t="s">
        <v>1</v>
      </c>
      <c r="F154" s="232" t="s">
        <v>208</v>
      </c>
      <c r="G154" s="230"/>
      <c r="H154" s="233">
        <v>0.998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39" t="s">
        <v>146</v>
      </c>
      <c r="AU154" s="239" t="s">
        <v>78</v>
      </c>
      <c r="AV154" s="10" t="s">
        <v>87</v>
      </c>
      <c r="AW154" s="10" t="s">
        <v>32</v>
      </c>
      <c r="AX154" s="10" t="s">
        <v>85</v>
      </c>
      <c r="AY154" s="239" t="s">
        <v>138</v>
      </c>
    </row>
    <row r="155" s="2" customFormat="1" ht="21.75" customHeight="1">
      <c r="A155" s="38"/>
      <c r="B155" s="39"/>
      <c r="C155" s="240" t="s">
        <v>209</v>
      </c>
      <c r="D155" s="240" t="s">
        <v>168</v>
      </c>
      <c r="E155" s="241" t="s">
        <v>210</v>
      </c>
      <c r="F155" s="242" t="s">
        <v>211</v>
      </c>
      <c r="G155" s="243" t="s">
        <v>171</v>
      </c>
      <c r="H155" s="244">
        <v>998.10000000000002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43</v>
      </c>
      <c r="O155" s="91"/>
      <c r="P155" s="221">
        <f>O155*H155</f>
        <v>0</v>
      </c>
      <c r="Q155" s="221">
        <v>0.001</v>
      </c>
      <c r="R155" s="221">
        <f>Q155*H155</f>
        <v>0.9981000000000001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172</v>
      </c>
      <c r="AT155" s="223" t="s">
        <v>168</v>
      </c>
      <c r="AU155" s="223" t="s">
        <v>78</v>
      </c>
      <c r="AY155" s="15" t="s">
        <v>138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5" t="s">
        <v>85</v>
      </c>
      <c r="BK155" s="151">
        <f>ROUND(I155*H155,2)</f>
        <v>0</v>
      </c>
      <c r="BL155" s="15" t="s">
        <v>137</v>
      </c>
      <c r="BM155" s="223" t="s">
        <v>212</v>
      </c>
    </row>
    <row r="156" s="2" customFormat="1">
      <c r="A156" s="38"/>
      <c r="B156" s="39"/>
      <c r="C156" s="40"/>
      <c r="D156" s="224" t="s">
        <v>140</v>
      </c>
      <c r="E156" s="40"/>
      <c r="F156" s="225" t="s">
        <v>213</v>
      </c>
      <c r="G156" s="40"/>
      <c r="H156" s="40"/>
      <c r="I156" s="226"/>
      <c r="J156" s="40"/>
      <c r="K156" s="40"/>
      <c r="L156" s="41"/>
      <c r="M156" s="227"/>
      <c r="N156" s="22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5" t="s">
        <v>140</v>
      </c>
      <c r="AU156" s="15" t="s">
        <v>78</v>
      </c>
    </row>
    <row r="157" s="10" customFormat="1">
      <c r="A157" s="10"/>
      <c r="B157" s="229"/>
      <c r="C157" s="230"/>
      <c r="D157" s="224" t="s">
        <v>146</v>
      </c>
      <c r="E157" s="231" t="s">
        <v>1</v>
      </c>
      <c r="F157" s="232" t="s">
        <v>214</v>
      </c>
      <c r="G157" s="230"/>
      <c r="H157" s="233">
        <v>998.10000000000002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39" t="s">
        <v>146</v>
      </c>
      <c r="AU157" s="239" t="s">
        <v>78</v>
      </c>
      <c r="AV157" s="10" t="s">
        <v>87</v>
      </c>
      <c r="AW157" s="10" t="s">
        <v>32</v>
      </c>
      <c r="AX157" s="10" t="s">
        <v>85</v>
      </c>
      <c r="AY157" s="239" t="s">
        <v>138</v>
      </c>
    </row>
    <row r="158" s="2" customFormat="1" ht="21.75" customHeight="1">
      <c r="A158" s="38"/>
      <c r="B158" s="39"/>
      <c r="C158" s="211" t="s">
        <v>8</v>
      </c>
      <c r="D158" s="211" t="s">
        <v>133</v>
      </c>
      <c r="E158" s="212" t="s">
        <v>215</v>
      </c>
      <c r="F158" s="213" t="s">
        <v>216</v>
      </c>
      <c r="G158" s="214" t="s">
        <v>188</v>
      </c>
      <c r="H158" s="215">
        <v>2370</v>
      </c>
      <c r="I158" s="216"/>
      <c r="J158" s="217">
        <f>ROUND(I158*H158,2)</f>
        <v>0</v>
      </c>
      <c r="K158" s="218"/>
      <c r="L158" s="41"/>
      <c r="M158" s="219" t="s">
        <v>1</v>
      </c>
      <c r="N158" s="220" t="s">
        <v>43</v>
      </c>
      <c r="O158" s="91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137</v>
      </c>
      <c r="AT158" s="223" t="s">
        <v>133</v>
      </c>
      <c r="AU158" s="223" t="s">
        <v>78</v>
      </c>
      <c r="AY158" s="15" t="s">
        <v>138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5" t="s">
        <v>85</v>
      </c>
      <c r="BK158" s="151">
        <f>ROUND(I158*H158,2)</f>
        <v>0</v>
      </c>
      <c r="BL158" s="15" t="s">
        <v>137</v>
      </c>
      <c r="BM158" s="223" t="s">
        <v>217</v>
      </c>
    </row>
    <row r="159" s="2" customFormat="1">
      <c r="A159" s="38"/>
      <c r="B159" s="39"/>
      <c r="C159" s="40"/>
      <c r="D159" s="224" t="s">
        <v>140</v>
      </c>
      <c r="E159" s="40"/>
      <c r="F159" s="225" t="s">
        <v>218</v>
      </c>
      <c r="G159" s="40"/>
      <c r="H159" s="40"/>
      <c r="I159" s="226"/>
      <c r="J159" s="40"/>
      <c r="K159" s="40"/>
      <c r="L159" s="41"/>
      <c r="M159" s="227"/>
      <c r="N159" s="22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5" t="s">
        <v>140</v>
      </c>
      <c r="AU159" s="15" t="s">
        <v>78</v>
      </c>
    </row>
    <row r="160" s="10" customFormat="1">
      <c r="A160" s="10"/>
      <c r="B160" s="229"/>
      <c r="C160" s="230"/>
      <c r="D160" s="224" t="s">
        <v>146</v>
      </c>
      <c r="E160" s="231" t="s">
        <v>1</v>
      </c>
      <c r="F160" s="232" t="s">
        <v>219</v>
      </c>
      <c r="G160" s="230"/>
      <c r="H160" s="233">
        <v>2370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39" t="s">
        <v>146</v>
      </c>
      <c r="AU160" s="239" t="s">
        <v>78</v>
      </c>
      <c r="AV160" s="10" t="s">
        <v>87</v>
      </c>
      <c r="AW160" s="10" t="s">
        <v>32</v>
      </c>
      <c r="AX160" s="10" t="s">
        <v>85</v>
      </c>
      <c r="AY160" s="239" t="s">
        <v>138</v>
      </c>
    </row>
    <row r="161" s="2" customFormat="1" ht="21.75" customHeight="1">
      <c r="A161" s="38"/>
      <c r="B161" s="39"/>
      <c r="C161" s="211" t="s">
        <v>220</v>
      </c>
      <c r="D161" s="211" t="s">
        <v>133</v>
      </c>
      <c r="E161" s="212" t="s">
        <v>221</v>
      </c>
      <c r="F161" s="213" t="s">
        <v>222</v>
      </c>
      <c r="G161" s="214" t="s">
        <v>188</v>
      </c>
      <c r="H161" s="215">
        <v>13600</v>
      </c>
      <c r="I161" s="216"/>
      <c r="J161" s="217">
        <f>ROUND(I161*H161,2)</f>
        <v>0</v>
      </c>
      <c r="K161" s="218"/>
      <c r="L161" s="41"/>
      <c r="M161" s="219" t="s">
        <v>1</v>
      </c>
      <c r="N161" s="220" t="s">
        <v>43</v>
      </c>
      <c r="O161" s="91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137</v>
      </c>
      <c r="AT161" s="223" t="s">
        <v>133</v>
      </c>
      <c r="AU161" s="223" t="s">
        <v>78</v>
      </c>
      <c r="AY161" s="15" t="s">
        <v>138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5" t="s">
        <v>85</v>
      </c>
      <c r="BK161" s="151">
        <f>ROUND(I161*H161,2)</f>
        <v>0</v>
      </c>
      <c r="BL161" s="15" t="s">
        <v>137</v>
      </c>
      <c r="BM161" s="223" t="s">
        <v>223</v>
      </c>
    </row>
    <row r="162" s="2" customFormat="1">
      <c r="A162" s="38"/>
      <c r="B162" s="39"/>
      <c r="C162" s="40"/>
      <c r="D162" s="224" t="s">
        <v>140</v>
      </c>
      <c r="E162" s="40"/>
      <c r="F162" s="225" t="s">
        <v>224</v>
      </c>
      <c r="G162" s="40"/>
      <c r="H162" s="40"/>
      <c r="I162" s="226"/>
      <c r="J162" s="40"/>
      <c r="K162" s="40"/>
      <c r="L162" s="41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5" t="s">
        <v>140</v>
      </c>
      <c r="AU162" s="15" t="s">
        <v>78</v>
      </c>
    </row>
    <row r="163" s="10" customFormat="1">
      <c r="A163" s="10"/>
      <c r="B163" s="229"/>
      <c r="C163" s="230"/>
      <c r="D163" s="224" t="s">
        <v>146</v>
      </c>
      <c r="E163" s="231" t="s">
        <v>1</v>
      </c>
      <c r="F163" s="232" t="s">
        <v>225</v>
      </c>
      <c r="G163" s="230"/>
      <c r="H163" s="233">
        <v>13600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39" t="s">
        <v>146</v>
      </c>
      <c r="AU163" s="239" t="s">
        <v>78</v>
      </c>
      <c r="AV163" s="10" t="s">
        <v>87</v>
      </c>
      <c r="AW163" s="10" t="s">
        <v>32</v>
      </c>
      <c r="AX163" s="10" t="s">
        <v>85</v>
      </c>
      <c r="AY163" s="239" t="s">
        <v>138</v>
      </c>
    </row>
    <row r="164" s="2" customFormat="1" ht="16.5" customHeight="1">
      <c r="A164" s="38"/>
      <c r="B164" s="39"/>
      <c r="C164" s="240" t="s">
        <v>226</v>
      </c>
      <c r="D164" s="240" t="s">
        <v>168</v>
      </c>
      <c r="E164" s="241" t="s">
        <v>227</v>
      </c>
      <c r="F164" s="242" t="s">
        <v>228</v>
      </c>
      <c r="G164" s="243" t="s">
        <v>188</v>
      </c>
      <c r="H164" s="244">
        <v>140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43</v>
      </c>
      <c r="O164" s="91"/>
      <c r="P164" s="221">
        <f>O164*H164</f>
        <v>0</v>
      </c>
      <c r="Q164" s="221">
        <v>0.0015</v>
      </c>
      <c r="R164" s="221">
        <f>Q164*H164</f>
        <v>0.20999999999999999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172</v>
      </c>
      <c r="AT164" s="223" t="s">
        <v>168</v>
      </c>
      <c r="AU164" s="223" t="s">
        <v>78</v>
      </c>
      <c r="AY164" s="15" t="s">
        <v>138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5" t="s">
        <v>85</v>
      </c>
      <c r="BK164" s="151">
        <f>ROUND(I164*H164,2)</f>
        <v>0</v>
      </c>
      <c r="BL164" s="15" t="s">
        <v>137</v>
      </c>
      <c r="BM164" s="223" t="s">
        <v>229</v>
      </c>
    </row>
    <row r="165" s="2" customFormat="1">
      <c r="A165" s="38"/>
      <c r="B165" s="39"/>
      <c r="C165" s="40"/>
      <c r="D165" s="224" t="s">
        <v>140</v>
      </c>
      <c r="E165" s="40"/>
      <c r="F165" s="225" t="s">
        <v>230</v>
      </c>
      <c r="G165" s="40"/>
      <c r="H165" s="40"/>
      <c r="I165" s="226"/>
      <c r="J165" s="40"/>
      <c r="K165" s="40"/>
      <c r="L165" s="41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5" t="s">
        <v>140</v>
      </c>
      <c r="AU165" s="15" t="s">
        <v>78</v>
      </c>
    </row>
    <row r="166" s="2" customFormat="1" ht="16.5" customHeight="1">
      <c r="A166" s="38"/>
      <c r="B166" s="39"/>
      <c r="C166" s="240" t="s">
        <v>231</v>
      </c>
      <c r="D166" s="240" t="s">
        <v>168</v>
      </c>
      <c r="E166" s="241" t="s">
        <v>232</v>
      </c>
      <c r="F166" s="242" t="s">
        <v>233</v>
      </c>
      <c r="G166" s="243" t="s">
        <v>188</v>
      </c>
      <c r="H166" s="244">
        <v>220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43</v>
      </c>
      <c r="O166" s="91"/>
      <c r="P166" s="221">
        <f>O166*H166</f>
        <v>0</v>
      </c>
      <c r="Q166" s="221">
        <v>0.0015</v>
      </c>
      <c r="R166" s="221">
        <f>Q166*H166</f>
        <v>0.33000000000000002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172</v>
      </c>
      <c r="AT166" s="223" t="s">
        <v>168</v>
      </c>
      <c r="AU166" s="223" t="s">
        <v>78</v>
      </c>
      <c r="AY166" s="15" t="s">
        <v>138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5" t="s">
        <v>85</v>
      </c>
      <c r="BK166" s="151">
        <f>ROUND(I166*H166,2)</f>
        <v>0</v>
      </c>
      <c r="BL166" s="15" t="s">
        <v>137</v>
      </c>
      <c r="BM166" s="223" t="s">
        <v>234</v>
      </c>
    </row>
    <row r="167" s="2" customFormat="1">
      <c r="A167" s="38"/>
      <c r="B167" s="39"/>
      <c r="C167" s="40"/>
      <c r="D167" s="224" t="s">
        <v>140</v>
      </c>
      <c r="E167" s="40"/>
      <c r="F167" s="225" t="s">
        <v>233</v>
      </c>
      <c r="G167" s="40"/>
      <c r="H167" s="40"/>
      <c r="I167" s="226"/>
      <c r="J167" s="40"/>
      <c r="K167" s="40"/>
      <c r="L167" s="41"/>
      <c r="M167" s="227"/>
      <c r="N167" s="22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5" t="s">
        <v>140</v>
      </c>
      <c r="AU167" s="15" t="s">
        <v>78</v>
      </c>
    </row>
    <row r="168" s="2" customFormat="1" ht="16.5" customHeight="1">
      <c r="A168" s="38"/>
      <c r="B168" s="39"/>
      <c r="C168" s="240" t="s">
        <v>235</v>
      </c>
      <c r="D168" s="240" t="s">
        <v>168</v>
      </c>
      <c r="E168" s="241" t="s">
        <v>236</v>
      </c>
      <c r="F168" s="242" t="s">
        <v>237</v>
      </c>
      <c r="G168" s="243" t="s">
        <v>188</v>
      </c>
      <c r="H168" s="244">
        <v>80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43</v>
      </c>
      <c r="O168" s="91"/>
      <c r="P168" s="221">
        <f>O168*H168</f>
        <v>0</v>
      </c>
      <c r="Q168" s="221">
        <v>0.0015</v>
      </c>
      <c r="R168" s="221">
        <f>Q168*H168</f>
        <v>0.12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172</v>
      </c>
      <c r="AT168" s="223" t="s">
        <v>168</v>
      </c>
      <c r="AU168" s="223" t="s">
        <v>78</v>
      </c>
      <c r="AY168" s="15" t="s">
        <v>138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5" t="s">
        <v>85</v>
      </c>
      <c r="BK168" s="151">
        <f>ROUND(I168*H168,2)</f>
        <v>0</v>
      </c>
      <c r="BL168" s="15" t="s">
        <v>137</v>
      </c>
      <c r="BM168" s="223" t="s">
        <v>238</v>
      </c>
    </row>
    <row r="169" s="2" customFormat="1">
      <c r="A169" s="38"/>
      <c r="B169" s="39"/>
      <c r="C169" s="40"/>
      <c r="D169" s="224" t="s">
        <v>140</v>
      </c>
      <c r="E169" s="40"/>
      <c r="F169" s="225" t="s">
        <v>237</v>
      </c>
      <c r="G169" s="40"/>
      <c r="H169" s="40"/>
      <c r="I169" s="226"/>
      <c r="J169" s="40"/>
      <c r="K169" s="40"/>
      <c r="L169" s="41"/>
      <c r="M169" s="227"/>
      <c r="N169" s="22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5" t="s">
        <v>140</v>
      </c>
      <c r="AU169" s="15" t="s">
        <v>78</v>
      </c>
    </row>
    <row r="170" s="2" customFormat="1" ht="16.5" customHeight="1">
      <c r="A170" s="38"/>
      <c r="B170" s="39"/>
      <c r="C170" s="240" t="s">
        <v>239</v>
      </c>
      <c r="D170" s="240" t="s">
        <v>168</v>
      </c>
      <c r="E170" s="241" t="s">
        <v>240</v>
      </c>
      <c r="F170" s="242" t="s">
        <v>241</v>
      </c>
      <c r="G170" s="243" t="s">
        <v>188</v>
      </c>
      <c r="H170" s="244">
        <v>480</v>
      </c>
      <c r="I170" s="245"/>
      <c r="J170" s="246">
        <f>ROUND(I170*H170,2)</f>
        <v>0</v>
      </c>
      <c r="K170" s="247"/>
      <c r="L170" s="248"/>
      <c r="M170" s="249" t="s">
        <v>1</v>
      </c>
      <c r="N170" s="250" t="s">
        <v>43</v>
      </c>
      <c r="O170" s="91"/>
      <c r="P170" s="221">
        <f>O170*H170</f>
        <v>0</v>
      </c>
      <c r="Q170" s="221">
        <v>0.0015</v>
      </c>
      <c r="R170" s="221">
        <f>Q170*H170</f>
        <v>0.71999999999999997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172</v>
      </c>
      <c r="AT170" s="223" t="s">
        <v>168</v>
      </c>
      <c r="AU170" s="223" t="s">
        <v>78</v>
      </c>
      <c r="AY170" s="15" t="s">
        <v>138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5" t="s">
        <v>85</v>
      </c>
      <c r="BK170" s="151">
        <f>ROUND(I170*H170,2)</f>
        <v>0</v>
      </c>
      <c r="BL170" s="15" t="s">
        <v>137</v>
      </c>
      <c r="BM170" s="223" t="s">
        <v>242</v>
      </c>
    </row>
    <row r="171" s="2" customFormat="1">
      <c r="A171" s="38"/>
      <c r="B171" s="39"/>
      <c r="C171" s="40"/>
      <c r="D171" s="224" t="s">
        <v>140</v>
      </c>
      <c r="E171" s="40"/>
      <c r="F171" s="225" t="s">
        <v>241</v>
      </c>
      <c r="G171" s="40"/>
      <c r="H171" s="40"/>
      <c r="I171" s="226"/>
      <c r="J171" s="40"/>
      <c r="K171" s="40"/>
      <c r="L171" s="41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5" t="s">
        <v>140</v>
      </c>
      <c r="AU171" s="15" t="s">
        <v>78</v>
      </c>
    </row>
    <row r="172" s="2" customFormat="1" ht="16.5" customHeight="1">
      <c r="A172" s="38"/>
      <c r="B172" s="39"/>
      <c r="C172" s="240" t="s">
        <v>7</v>
      </c>
      <c r="D172" s="240" t="s">
        <v>168</v>
      </c>
      <c r="E172" s="241" t="s">
        <v>243</v>
      </c>
      <c r="F172" s="242" t="s">
        <v>244</v>
      </c>
      <c r="G172" s="243" t="s">
        <v>188</v>
      </c>
      <c r="H172" s="244">
        <v>150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43</v>
      </c>
      <c r="O172" s="91"/>
      <c r="P172" s="221">
        <f>O172*H172</f>
        <v>0</v>
      </c>
      <c r="Q172" s="221">
        <v>0.0015</v>
      </c>
      <c r="R172" s="221">
        <f>Q172*H172</f>
        <v>0.22500000000000001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172</v>
      </c>
      <c r="AT172" s="223" t="s">
        <v>168</v>
      </c>
      <c r="AU172" s="223" t="s">
        <v>78</v>
      </c>
      <c r="AY172" s="15" t="s">
        <v>138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5" t="s">
        <v>85</v>
      </c>
      <c r="BK172" s="151">
        <f>ROUND(I172*H172,2)</f>
        <v>0</v>
      </c>
      <c r="BL172" s="15" t="s">
        <v>137</v>
      </c>
      <c r="BM172" s="223" t="s">
        <v>245</v>
      </c>
    </row>
    <row r="173" s="2" customFormat="1">
      <c r="A173" s="38"/>
      <c r="B173" s="39"/>
      <c r="C173" s="40"/>
      <c r="D173" s="224" t="s">
        <v>140</v>
      </c>
      <c r="E173" s="40"/>
      <c r="F173" s="225" t="s">
        <v>244</v>
      </c>
      <c r="G173" s="40"/>
      <c r="H173" s="40"/>
      <c r="I173" s="226"/>
      <c r="J173" s="40"/>
      <c r="K173" s="40"/>
      <c r="L173" s="41"/>
      <c r="M173" s="227"/>
      <c r="N173" s="22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5" t="s">
        <v>140</v>
      </c>
      <c r="AU173" s="15" t="s">
        <v>78</v>
      </c>
    </row>
    <row r="174" s="2" customFormat="1" ht="16.5" customHeight="1">
      <c r="A174" s="38"/>
      <c r="B174" s="39"/>
      <c r="C174" s="240" t="s">
        <v>246</v>
      </c>
      <c r="D174" s="240" t="s">
        <v>168</v>
      </c>
      <c r="E174" s="241" t="s">
        <v>247</v>
      </c>
      <c r="F174" s="242" t="s">
        <v>248</v>
      </c>
      <c r="G174" s="243" t="s">
        <v>188</v>
      </c>
      <c r="H174" s="244">
        <v>430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43</v>
      </c>
      <c r="O174" s="91"/>
      <c r="P174" s="221">
        <f>O174*H174</f>
        <v>0</v>
      </c>
      <c r="Q174" s="221">
        <v>0.0015</v>
      </c>
      <c r="R174" s="221">
        <f>Q174*H174</f>
        <v>0.64500000000000002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172</v>
      </c>
      <c r="AT174" s="223" t="s">
        <v>168</v>
      </c>
      <c r="AU174" s="223" t="s">
        <v>78</v>
      </c>
      <c r="AY174" s="15" t="s">
        <v>138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5" t="s">
        <v>85</v>
      </c>
      <c r="BK174" s="151">
        <f>ROUND(I174*H174,2)</f>
        <v>0</v>
      </c>
      <c r="BL174" s="15" t="s">
        <v>137</v>
      </c>
      <c r="BM174" s="223" t="s">
        <v>249</v>
      </c>
    </row>
    <row r="175" s="2" customFormat="1">
      <c r="A175" s="38"/>
      <c r="B175" s="39"/>
      <c r="C175" s="40"/>
      <c r="D175" s="224" t="s">
        <v>140</v>
      </c>
      <c r="E175" s="40"/>
      <c r="F175" s="225" t="s">
        <v>248</v>
      </c>
      <c r="G175" s="40"/>
      <c r="H175" s="40"/>
      <c r="I175" s="226"/>
      <c r="J175" s="40"/>
      <c r="K175" s="40"/>
      <c r="L175" s="41"/>
      <c r="M175" s="227"/>
      <c r="N175" s="228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5" t="s">
        <v>140</v>
      </c>
      <c r="AU175" s="15" t="s">
        <v>78</v>
      </c>
    </row>
    <row r="176" s="2" customFormat="1" ht="16.5" customHeight="1">
      <c r="A176" s="38"/>
      <c r="B176" s="39"/>
      <c r="C176" s="240" t="s">
        <v>250</v>
      </c>
      <c r="D176" s="240" t="s">
        <v>168</v>
      </c>
      <c r="E176" s="241" t="s">
        <v>251</v>
      </c>
      <c r="F176" s="242" t="s">
        <v>252</v>
      </c>
      <c r="G176" s="243" t="s">
        <v>188</v>
      </c>
      <c r="H176" s="244">
        <v>160</v>
      </c>
      <c r="I176" s="245"/>
      <c r="J176" s="246">
        <f>ROUND(I176*H176,2)</f>
        <v>0</v>
      </c>
      <c r="K176" s="247"/>
      <c r="L176" s="248"/>
      <c r="M176" s="249" t="s">
        <v>1</v>
      </c>
      <c r="N176" s="250" t="s">
        <v>43</v>
      </c>
      <c r="O176" s="91"/>
      <c r="P176" s="221">
        <f>O176*H176</f>
        <v>0</v>
      </c>
      <c r="Q176" s="221">
        <v>0.0015</v>
      </c>
      <c r="R176" s="221">
        <f>Q176*H176</f>
        <v>0.23999999999999999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172</v>
      </c>
      <c r="AT176" s="223" t="s">
        <v>168</v>
      </c>
      <c r="AU176" s="223" t="s">
        <v>78</v>
      </c>
      <c r="AY176" s="15" t="s">
        <v>138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5" t="s">
        <v>85</v>
      </c>
      <c r="BK176" s="151">
        <f>ROUND(I176*H176,2)</f>
        <v>0</v>
      </c>
      <c r="BL176" s="15" t="s">
        <v>137</v>
      </c>
      <c r="BM176" s="223" t="s">
        <v>253</v>
      </c>
    </row>
    <row r="177" s="2" customFormat="1">
      <c r="A177" s="38"/>
      <c r="B177" s="39"/>
      <c r="C177" s="40"/>
      <c r="D177" s="224" t="s">
        <v>140</v>
      </c>
      <c r="E177" s="40"/>
      <c r="F177" s="225" t="s">
        <v>252</v>
      </c>
      <c r="G177" s="40"/>
      <c r="H177" s="40"/>
      <c r="I177" s="226"/>
      <c r="J177" s="40"/>
      <c r="K177" s="40"/>
      <c r="L177" s="41"/>
      <c r="M177" s="227"/>
      <c r="N177" s="22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5" t="s">
        <v>140</v>
      </c>
      <c r="AU177" s="15" t="s">
        <v>78</v>
      </c>
    </row>
    <row r="178" s="2" customFormat="1" ht="21.75" customHeight="1">
      <c r="A178" s="38"/>
      <c r="B178" s="39"/>
      <c r="C178" s="240" t="s">
        <v>254</v>
      </c>
      <c r="D178" s="240" t="s">
        <v>168</v>
      </c>
      <c r="E178" s="241" t="s">
        <v>255</v>
      </c>
      <c r="F178" s="242" t="s">
        <v>256</v>
      </c>
      <c r="G178" s="243" t="s">
        <v>188</v>
      </c>
      <c r="H178" s="244">
        <v>250</v>
      </c>
      <c r="I178" s="245"/>
      <c r="J178" s="246">
        <f>ROUND(I178*H178,2)</f>
        <v>0</v>
      </c>
      <c r="K178" s="247"/>
      <c r="L178" s="248"/>
      <c r="M178" s="249" t="s">
        <v>1</v>
      </c>
      <c r="N178" s="250" t="s">
        <v>43</v>
      </c>
      <c r="O178" s="91"/>
      <c r="P178" s="221">
        <f>O178*H178</f>
        <v>0</v>
      </c>
      <c r="Q178" s="221">
        <v>0.0015</v>
      </c>
      <c r="R178" s="221">
        <f>Q178*H178</f>
        <v>0.375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172</v>
      </c>
      <c r="AT178" s="223" t="s">
        <v>168</v>
      </c>
      <c r="AU178" s="223" t="s">
        <v>78</v>
      </c>
      <c r="AY178" s="15" t="s">
        <v>138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5" t="s">
        <v>85</v>
      </c>
      <c r="BK178" s="151">
        <f>ROUND(I178*H178,2)</f>
        <v>0</v>
      </c>
      <c r="BL178" s="15" t="s">
        <v>137</v>
      </c>
      <c r="BM178" s="223" t="s">
        <v>257</v>
      </c>
    </row>
    <row r="179" s="2" customFormat="1">
      <c r="A179" s="38"/>
      <c r="B179" s="39"/>
      <c r="C179" s="40"/>
      <c r="D179" s="224" t="s">
        <v>140</v>
      </c>
      <c r="E179" s="40"/>
      <c r="F179" s="225" t="s">
        <v>256</v>
      </c>
      <c r="G179" s="40"/>
      <c r="H179" s="40"/>
      <c r="I179" s="226"/>
      <c r="J179" s="40"/>
      <c r="K179" s="40"/>
      <c r="L179" s="41"/>
      <c r="M179" s="227"/>
      <c r="N179" s="228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5" t="s">
        <v>140</v>
      </c>
      <c r="AU179" s="15" t="s">
        <v>78</v>
      </c>
    </row>
    <row r="180" s="2" customFormat="1" ht="21.75" customHeight="1">
      <c r="A180" s="38"/>
      <c r="B180" s="39"/>
      <c r="C180" s="240" t="s">
        <v>258</v>
      </c>
      <c r="D180" s="240" t="s">
        <v>168</v>
      </c>
      <c r="E180" s="241" t="s">
        <v>259</v>
      </c>
      <c r="F180" s="242" t="s">
        <v>260</v>
      </c>
      <c r="G180" s="243" t="s">
        <v>188</v>
      </c>
      <c r="H180" s="244">
        <v>250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43</v>
      </c>
      <c r="O180" s="91"/>
      <c r="P180" s="221">
        <f>O180*H180</f>
        <v>0</v>
      </c>
      <c r="Q180" s="221">
        <v>0.0015</v>
      </c>
      <c r="R180" s="221">
        <f>Q180*H180</f>
        <v>0.375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172</v>
      </c>
      <c r="AT180" s="223" t="s">
        <v>168</v>
      </c>
      <c r="AU180" s="223" t="s">
        <v>78</v>
      </c>
      <c r="AY180" s="15" t="s">
        <v>138</v>
      </c>
      <c r="BE180" s="151">
        <f>IF(N180="základní",J180,0)</f>
        <v>0</v>
      </c>
      <c r="BF180" s="151">
        <f>IF(N180="snížená",J180,0)</f>
        <v>0</v>
      </c>
      <c r="BG180" s="151">
        <f>IF(N180="zákl. přenesená",J180,0)</f>
        <v>0</v>
      </c>
      <c r="BH180" s="151">
        <f>IF(N180="sníž. přenesená",J180,0)</f>
        <v>0</v>
      </c>
      <c r="BI180" s="151">
        <f>IF(N180="nulová",J180,0)</f>
        <v>0</v>
      </c>
      <c r="BJ180" s="15" t="s">
        <v>85</v>
      </c>
      <c r="BK180" s="151">
        <f>ROUND(I180*H180,2)</f>
        <v>0</v>
      </c>
      <c r="BL180" s="15" t="s">
        <v>137</v>
      </c>
      <c r="BM180" s="223" t="s">
        <v>261</v>
      </c>
    </row>
    <row r="181" s="2" customFormat="1">
      <c r="A181" s="38"/>
      <c r="B181" s="39"/>
      <c r="C181" s="40"/>
      <c r="D181" s="224" t="s">
        <v>140</v>
      </c>
      <c r="E181" s="40"/>
      <c r="F181" s="225" t="s">
        <v>260</v>
      </c>
      <c r="G181" s="40"/>
      <c r="H181" s="40"/>
      <c r="I181" s="226"/>
      <c r="J181" s="40"/>
      <c r="K181" s="40"/>
      <c r="L181" s="41"/>
      <c r="M181" s="227"/>
      <c r="N181" s="228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5" t="s">
        <v>140</v>
      </c>
      <c r="AU181" s="15" t="s">
        <v>78</v>
      </c>
    </row>
    <row r="182" s="2" customFormat="1" ht="21.75" customHeight="1">
      <c r="A182" s="38"/>
      <c r="B182" s="39"/>
      <c r="C182" s="240" t="s">
        <v>262</v>
      </c>
      <c r="D182" s="240" t="s">
        <v>168</v>
      </c>
      <c r="E182" s="241" t="s">
        <v>263</v>
      </c>
      <c r="F182" s="242" t="s">
        <v>264</v>
      </c>
      <c r="G182" s="243" t="s">
        <v>188</v>
      </c>
      <c r="H182" s="244">
        <v>210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43</v>
      </c>
      <c r="O182" s="91"/>
      <c r="P182" s="221">
        <f>O182*H182</f>
        <v>0</v>
      </c>
      <c r="Q182" s="221">
        <v>0.0015</v>
      </c>
      <c r="R182" s="221">
        <f>Q182*H182</f>
        <v>0.315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172</v>
      </c>
      <c r="AT182" s="223" t="s">
        <v>168</v>
      </c>
      <c r="AU182" s="223" t="s">
        <v>78</v>
      </c>
      <c r="AY182" s="15" t="s">
        <v>138</v>
      </c>
      <c r="BE182" s="151">
        <f>IF(N182="základní",J182,0)</f>
        <v>0</v>
      </c>
      <c r="BF182" s="151">
        <f>IF(N182="snížená",J182,0)</f>
        <v>0</v>
      </c>
      <c r="BG182" s="151">
        <f>IF(N182="zákl. přenesená",J182,0)</f>
        <v>0</v>
      </c>
      <c r="BH182" s="151">
        <f>IF(N182="sníž. přenesená",J182,0)</f>
        <v>0</v>
      </c>
      <c r="BI182" s="151">
        <f>IF(N182="nulová",J182,0)</f>
        <v>0</v>
      </c>
      <c r="BJ182" s="15" t="s">
        <v>85</v>
      </c>
      <c r="BK182" s="151">
        <f>ROUND(I182*H182,2)</f>
        <v>0</v>
      </c>
      <c r="BL182" s="15" t="s">
        <v>137</v>
      </c>
      <c r="BM182" s="223" t="s">
        <v>265</v>
      </c>
    </row>
    <row r="183" s="2" customFormat="1">
      <c r="A183" s="38"/>
      <c r="B183" s="39"/>
      <c r="C183" s="40"/>
      <c r="D183" s="224" t="s">
        <v>140</v>
      </c>
      <c r="E183" s="40"/>
      <c r="F183" s="225" t="s">
        <v>264</v>
      </c>
      <c r="G183" s="40"/>
      <c r="H183" s="40"/>
      <c r="I183" s="226"/>
      <c r="J183" s="40"/>
      <c r="K183" s="40"/>
      <c r="L183" s="41"/>
      <c r="M183" s="227"/>
      <c r="N183" s="22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5" t="s">
        <v>140</v>
      </c>
      <c r="AU183" s="15" t="s">
        <v>78</v>
      </c>
    </row>
    <row r="184" s="2" customFormat="1" ht="21.75" customHeight="1">
      <c r="A184" s="38"/>
      <c r="B184" s="39"/>
      <c r="C184" s="240" t="s">
        <v>266</v>
      </c>
      <c r="D184" s="240" t="s">
        <v>168</v>
      </c>
      <c r="E184" s="241" t="s">
        <v>267</v>
      </c>
      <c r="F184" s="242" t="s">
        <v>268</v>
      </c>
      <c r="G184" s="243" t="s">
        <v>188</v>
      </c>
      <c r="H184" s="244">
        <v>2520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43</v>
      </c>
      <c r="O184" s="91"/>
      <c r="P184" s="221">
        <f>O184*H184</f>
        <v>0</v>
      </c>
      <c r="Q184" s="221">
        <v>0.0011999999999999999</v>
      </c>
      <c r="R184" s="221">
        <f>Q184*H184</f>
        <v>3.0239999999999996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172</v>
      </c>
      <c r="AT184" s="223" t="s">
        <v>168</v>
      </c>
      <c r="AU184" s="223" t="s">
        <v>78</v>
      </c>
      <c r="AY184" s="15" t="s">
        <v>138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5" t="s">
        <v>85</v>
      </c>
      <c r="BK184" s="151">
        <f>ROUND(I184*H184,2)</f>
        <v>0</v>
      </c>
      <c r="BL184" s="15" t="s">
        <v>137</v>
      </c>
      <c r="BM184" s="223" t="s">
        <v>269</v>
      </c>
    </row>
    <row r="185" s="2" customFormat="1">
      <c r="A185" s="38"/>
      <c r="B185" s="39"/>
      <c r="C185" s="40"/>
      <c r="D185" s="224" t="s">
        <v>140</v>
      </c>
      <c r="E185" s="40"/>
      <c r="F185" s="225" t="s">
        <v>270</v>
      </c>
      <c r="G185" s="40"/>
      <c r="H185" s="40"/>
      <c r="I185" s="226"/>
      <c r="J185" s="40"/>
      <c r="K185" s="40"/>
      <c r="L185" s="41"/>
      <c r="M185" s="227"/>
      <c r="N185" s="22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5" t="s">
        <v>140</v>
      </c>
      <c r="AU185" s="15" t="s">
        <v>78</v>
      </c>
    </row>
    <row r="186" s="2" customFormat="1" ht="16.5" customHeight="1">
      <c r="A186" s="38"/>
      <c r="B186" s="39"/>
      <c r="C186" s="240" t="s">
        <v>271</v>
      </c>
      <c r="D186" s="240" t="s">
        <v>168</v>
      </c>
      <c r="E186" s="241" t="s">
        <v>272</v>
      </c>
      <c r="F186" s="242" t="s">
        <v>273</v>
      </c>
      <c r="G186" s="243" t="s">
        <v>188</v>
      </c>
      <c r="H186" s="244">
        <v>1920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43</v>
      </c>
      <c r="O186" s="91"/>
      <c r="P186" s="221">
        <f>O186*H186</f>
        <v>0</v>
      </c>
      <c r="Q186" s="221">
        <v>0.0011999999999999999</v>
      </c>
      <c r="R186" s="221">
        <f>Q186*H186</f>
        <v>2.3039999999999998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172</v>
      </c>
      <c r="AT186" s="223" t="s">
        <v>168</v>
      </c>
      <c r="AU186" s="223" t="s">
        <v>78</v>
      </c>
      <c r="AY186" s="15" t="s">
        <v>138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5" t="s">
        <v>85</v>
      </c>
      <c r="BK186" s="151">
        <f>ROUND(I186*H186,2)</f>
        <v>0</v>
      </c>
      <c r="BL186" s="15" t="s">
        <v>137</v>
      </c>
      <c r="BM186" s="223" t="s">
        <v>274</v>
      </c>
    </row>
    <row r="187" s="2" customFormat="1">
      <c r="A187" s="38"/>
      <c r="B187" s="39"/>
      <c r="C187" s="40"/>
      <c r="D187" s="224" t="s">
        <v>140</v>
      </c>
      <c r="E187" s="40"/>
      <c r="F187" s="225" t="s">
        <v>273</v>
      </c>
      <c r="G187" s="40"/>
      <c r="H187" s="40"/>
      <c r="I187" s="226"/>
      <c r="J187" s="40"/>
      <c r="K187" s="40"/>
      <c r="L187" s="41"/>
      <c r="M187" s="227"/>
      <c r="N187" s="22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5" t="s">
        <v>140</v>
      </c>
      <c r="AU187" s="15" t="s">
        <v>78</v>
      </c>
    </row>
    <row r="188" s="2" customFormat="1" ht="21.75" customHeight="1">
      <c r="A188" s="38"/>
      <c r="B188" s="39"/>
      <c r="C188" s="240" t="s">
        <v>275</v>
      </c>
      <c r="D188" s="240" t="s">
        <v>168</v>
      </c>
      <c r="E188" s="241" t="s">
        <v>276</v>
      </c>
      <c r="F188" s="242" t="s">
        <v>277</v>
      </c>
      <c r="G188" s="243" t="s">
        <v>188</v>
      </c>
      <c r="H188" s="244">
        <v>1920</v>
      </c>
      <c r="I188" s="245"/>
      <c r="J188" s="246">
        <f>ROUND(I188*H188,2)</f>
        <v>0</v>
      </c>
      <c r="K188" s="247"/>
      <c r="L188" s="248"/>
      <c r="M188" s="249" t="s">
        <v>1</v>
      </c>
      <c r="N188" s="250" t="s">
        <v>43</v>
      </c>
      <c r="O188" s="91"/>
      <c r="P188" s="221">
        <f>O188*H188</f>
        <v>0</v>
      </c>
      <c r="Q188" s="221">
        <v>0.0011999999999999999</v>
      </c>
      <c r="R188" s="221">
        <f>Q188*H188</f>
        <v>2.3039999999999998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172</v>
      </c>
      <c r="AT188" s="223" t="s">
        <v>168</v>
      </c>
      <c r="AU188" s="223" t="s">
        <v>78</v>
      </c>
      <c r="AY188" s="15" t="s">
        <v>138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5" t="s">
        <v>85</v>
      </c>
      <c r="BK188" s="151">
        <f>ROUND(I188*H188,2)</f>
        <v>0</v>
      </c>
      <c r="BL188" s="15" t="s">
        <v>137</v>
      </c>
      <c r="BM188" s="223" t="s">
        <v>278</v>
      </c>
    </row>
    <row r="189" s="2" customFormat="1">
      <c r="A189" s="38"/>
      <c r="B189" s="39"/>
      <c r="C189" s="40"/>
      <c r="D189" s="224" t="s">
        <v>140</v>
      </c>
      <c r="E189" s="40"/>
      <c r="F189" s="225" t="s">
        <v>277</v>
      </c>
      <c r="G189" s="40"/>
      <c r="H189" s="40"/>
      <c r="I189" s="226"/>
      <c r="J189" s="40"/>
      <c r="K189" s="40"/>
      <c r="L189" s="41"/>
      <c r="M189" s="227"/>
      <c r="N189" s="22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5" t="s">
        <v>140</v>
      </c>
      <c r="AU189" s="15" t="s">
        <v>78</v>
      </c>
    </row>
    <row r="190" s="2" customFormat="1" ht="16.5" customHeight="1">
      <c r="A190" s="38"/>
      <c r="B190" s="39"/>
      <c r="C190" s="240" t="s">
        <v>279</v>
      </c>
      <c r="D190" s="240" t="s">
        <v>168</v>
      </c>
      <c r="E190" s="241" t="s">
        <v>280</v>
      </c>
      <c r="F190" s="242" t="s">
        <v>281</v>
      </c>
      <c r="G190" s="243" t="s">
        <v>188</v>
      </c>
      <c r="H190" s="244">
        <v>640</v>
      </c>
      <c r="I190" s="245"/>
      <c r="J190" s="246">
        <f>ROUND(I190*H190,2)</f>
        <v>0</v>
      </c>
      <c r="K190" s="247"/>
      <c r="L190" s="248"/>
      <c r="M190" s="249" t="s">
        <v>1</v>
      </c>
      <c r="N190" s="250" t="s">
        <v>43</v>
      </c>
      <c r="O190" s="91"/>
      <c r="P190" s="221">
        <f>O190*H190</f>
        <v>0</v>
      </c>
      <c r="Q190" s="221">
        <v>0.0011999999999999999</v>
      </c>
      <c r="R190" s="221">
        <f>Q190*H190</f>
        <v>0.7679999999999999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172</v>
      </c>
      <c r="AT190" s="223" t="s">
        <v>168</v>
      </c>
      <c r="AU190" s="223" t="s">
        <v>78</v>
      </c>
      <c r="AY190" s="15" t="s">
        <v>138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5" t="s">
        <v>85</v>
      </c>
      <c r="BK190" s="151">
        <f>ROUND(I190*H190,2)</f>
        <v>0</v>
      </c>
      <c r="BL190" s="15" t="s">
        <v>137</v>
      </c>
      <c r="BM190" s="223" t="s">
        <v>282</v>
      </c>
    </row>
    <row r="191" s="2" customFormat="1">
      <c r="A191" s="38"/>
      <c r="B191" s="39"/>
      <c r="C191" s="40"/>
      <c r="D191" s="224" t="s">
        <v>140</v>
      </c>
      <c r="E191" s="40"/>
      <c r="F191" s="225" t="s">
        <v>281</v>
      </c>
      <c r="G191" s="40"/>
      <c r="H191" s="40"/>
      <c r="I191" s="226"/>
      <c r="J191" s="40"/>
      <c r="K191" s="40"/>
      <c r="L191" s="41"/>
      <c r="M191" s="227"/>
      <c r="N191" s="22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5" t="s">
        <v>140</v>
      </c>
      <c r="AU191" s="15" t="s">
        <v>78</v>
      </c>
    </row>
    <row r="192" s="2" customFormat="1" ht="16.5" customHeight="1">
      <c r="A192" s="38"/>
      <c r="B192" s="39"/>
      <c r="C192" s="240" t="s">
        <v>283</v>
      </c>
      <c r="D192" s="240" t="s">
        <v>168</v>
      </c>
      <c r="E192" s="241" t="s">
        <v>284</v>
      </c>
      <c r="F192" s="242" t="s">
        <v>285</v>
      </c>
      <c r="G192" s="243" t="s">
        <v>188</v>
      </c>
      <c r="H192" s="244">
        <v>880</v>
      </c>
      <c r="I192" s="245"/>
      <c r="J192" s="246">
        <f>ROUND(I192*H192,2)</f>
        <v>0</v>
      </c>
      <c r="K192" s="247"/>
      <c r="L192" s="248"/>
      <c r="M192" s="249" t="s">
        <v>1</v>
      </c>
      <c r="N192" s="250" t="s">
        <v>43</v>
      </c>
      <c r="O192" s="91"/>
      <c r="P192" s="221">
        <f>O192*H192</f>
        <v>0</v>
      </c>
      <c r="Q192" s="221">
        <v>0.0011999999999999999</v>
      </c>
      <c r="R192" s="221">
        <f>Q192*H192</f>
        <v>1.0559999999999998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172</v>
      </c>
      <c r="AT192" s="223" t="s">
        <v>168</v>
      </c>
      <c r="AU192" s="223" t="s">
        <v>78</v>
      </c>
      <c r="AY192" s="15" t="s">
        <v>138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5" t="s">
        <v>85</v>
      </c>
      <c r="BK192" s="151">
        <f>ROUND(I192*H192,2)</f>
        <v>0</v>
      </c>
      <c r="BL192" s="15" t="s">
        <v>137</v>
      </c>
      <c r="BM192" s="223" t="s">
        <v>286</v>
      </c>
    </row>
    <row r="193" s="2" customFormat="1">
      <c r="A193" s="38"/>
      <c r="B193" s="39"/>
      <c r="C193" s="40"/>
      <c r="D193" s="224" t="s">
        <v>140</v>
      </c>
      <c r="E193" s="40"/>
      <c r="F193" s="225" t="s">
        <v>285</v>
      </c>
      <c r="G193" s="40"/>
      <c r="H193" s="40"/>
      <c r="I193" s="226"/>
      <c r="J193" s="40"/>
      <c r="K193" s="40"/>
      <c r="L193" s="41"/>
      <c r="M193" s="227"/>
      <c r="N193" s="22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5" t="s">
        <v>140</v>
      </c>
      <c r="AU193" s="15" t="s">
        <v>78</v>
      </c>
    </row>
    <row r="194" s="2" customFormat="1" ht="16.5" customHeight="1">
      <c r="A194" s="38"/>
      <c r="B194" s="39"/>
      <c r="C194" s="240" t="s">
        <v>287</v>
      </c>
      <c r="D194" s="240" t="s">
        <v>168</v>
      </c>
      <c r="E194" s="241" t="s">
        <v>288</v>
      </c>
      <c r="F194" s="242" t="s">
        <v>289</v>
      </c>
      <c r="G194" s="243" t="s">
        <v>188</v>
      </c>
      <c r="H194" s="244">
        <v>1600</v>
      </c>
      <c r="I194" s="245"/>
      <c r="J194" s="246">
        <f>ROUND(I194*H194,2)</f>
        <v>0</v>
      </c>
      <c r="K194" s="247"/>
      <c r="L194" s="248"/>
      <c r="M194" s="249" t="s">
        <v>1</v>
      </c>
      <c r="N194" s="250" t="s">
        <v>43</v>
      </c>
      <c r="O194" s="91"/>
      <c r="P194" s="221">
        <f>O194*H194</f>
        <v>0</v>
      </c>
      <c r="Q194" s="221">
        <v>0.0011999999999999999</v>
      </c>
      <c r="R194" s="221">
        <f>Q194*H194</f>
        <v>1.9199999999999999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172</v>
      </c>
      <c r="AT194" s="223" t="s">
        <v>168</v>
      </c>
      <c r="AU194" s="223" t="s">
        <v>78</v>
      </c>
      <c r="AY194" s="15" t="s">
        <v>138</v>
      </c>
      <c r="BE194" s="151">
        <f>IF(N194="základní",J194,0)</f>
        <v>0</v>
      </c>
      <c r="BF194" s="151">
        <f>IF(N194="snížená",J194,0)</f>
        <v>0</v>
      </c>
      <c r="BG194" s="151">
        <f>IF(N194="zákl. přenesená",J194,0)</f>
        <v>0</v>
      </c>
      <c r="BH194" s="151">
        <f>IF(N194="sníž. přenesená",J194,0)</f>
        <v>0</v>
      </c>
      <c r="BI194" s="151">
        <f>IF(N194="nulová",J194,0)</f>
        <v>0</v>
      </c>
      <c r="BJ194" s="15" t="s">
        <v>85</v>
      </c>
      <c r="BK194" s="151">
        <f>ROUND(I194*H194,2)</f>
        <v>0</v>
      </c>
      <c r="BL194" s="15" t="s">
        <v>137</v>
      </c>
      <c r="BM194" s="223" t="s">
        <v>290</v>
      </c>
    </row>
    <row r="195" s="2" customFormat="1">
      <c r="A195" s="38"/>
      <c r="B195" s="39"/>
      <c r="C195" s="40"/>
      <c r="D195" s="224" t="s">
        <v>140</v>
      </c>
      <c r="E195" s="40"/>
      <c r="F195" s="225" t="s">
        <v>289</v>
      </c>
      <c r="G195" s="40"/>
      <c r="H195" s="40"/>
      <c r="I195" s="226"/>
      <c r="J195" s="40"/>
      <c r="K195" s="40"/>
      <c r="L195" s="41"/>
      <c r="M195" s="227"/>
      <c r="N195" s="22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5" t="s">
        <v>140</v>
      </c>
      <c r="AU195" s="15" t="s">
        <v>78</v>
      </c>
    </row>
    <row r="196" s="2" customFormat="1" ht="21.75" customHeight="1">
      <c r="A196" s="38"/>
      <c r="B196" s="39"/>
      <c r="C196" s="240" t="s">
        <v>291</v>
      </c>
      <c r="D196" s="240" t="s">
        <v>168</v>
      </c>
      <c r="E196" s="241" t="s">
        <v>292</v>
      </c>
      <c r="F196" s="242" t="s">
        <v>293</v>
      </c>
      <c r="G196" s="243" t="s">
        <v>188</v>
      </c>
      <c r="H196" s="244">
        <v>1390</v>
      </c>
      <c r="I196" s="245"/>
      <c r="J196" s="246">
        <f>ROUND(I196*H196,2)</f>
        <v>0</v>
      </c>
      <c r="K196" s="247"/>
      <c r="L196" s="248"/>
      <c r="M196" s="249" t="s">
        <v>1</v>
      </c>
      <c r="N196" s="250" t="s">
        <v>43</v>
      </c>
      <c r="O196" s="91"/>
      <c r="P196" s="221">
        <f>O196*H196</f>
        <v>0</v>
      </c>
      <c r="Q196" s="221">
        <v>0.0011999999999999999</v>
      </c>
      <c r="R196" s="221">
        <f>Q196*H196</f>
        <v>1.6679999999999999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172</v>
      </c>
      <c r="AT196" s="223" t="s">
        <v>168</v>
      </c>
      <c r="AU196" s="223" t="s">
        <v>78</v>
      </c>
      <c r="AY196" s="15" t="s">
        <v>138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5" t="s">
        <v>85</v>
      </c>
      <c r="BK196" s="151">
        <f>ROUND(I196*H196,2)</f>
        <v>0</v>
      </c>
      <c r="BL196" s="15" t="s">
        <v>137</v>
      </c>
      <c r="BM196" s="223" t="s">
        <v>294</v>
      </c>
    </row>
    <row r="197" s="2" customFormat="1">
      <c r="A197" s="38"/>
      <c r="B197" s="39"/>
      <c r="C197" s="40"/>
      <c r="D197" s="224" t="s">
        <v>140</v>
      </c>
      <c r="E197" s="40"/>
      <c r="F197" s="225" t="s">
        <v>293</v>
      </c>
      <c r="G197" s="40"/>
      <c r="H197" s="40"/>
      <c r="I197" s="226"/>
      <c r="J197" s="40"/>
      <c r="K197" s="40"/>
      <c r="L197" s="41"/>
      <c r="M197" s="227"/>
      <c r="N197" s="228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5" t="s">
        <v>140</v>
      </c>
      <c r="AU197" s="15" t="s">
        <v>78</v>
      </c>
    </row>
    <row r="198" s="2" customFormat="1" ht="16.5" customHeight="1">
      <c r="A198" s="38"/>
      <c r="B198" s="39"/>
      <c r="C198" s="240" t="s">
        <v>295</v>
      </c>
      <c r="D198" s="240" t="s">
        <v>168</v>
      </c>
      <c r="E198" s="241" t="s">
        <v>296</v>
      </c>
      <c r="F198" s="242" t="s">
        <v>297</v>
      </c>
      <c r="G198" s="243" t="s">
        <v>188</v>
      </c>
      <c r="H198" s="244">
        <v>1360</v>
      </c>
      <c r="I198" s="245"/>
      <c r="J198" s="246">
        <f>ROUND(I198*H198,2)</f>
        <v>0</v>
      </c>
      <c r="K198" s="247"/>
      <c r="L198" s="248"/>
      <c r="M198" s="249" t="s">
        <v>1</v>
      </c>
      <c r="N198" s="250" t="s">
        <v>43</v>
      </c>
      <c r="O198" s="91"/>
      <c r="P198" s="221">
        <f>O198*H198</f>
        <v>0</v>
      </c>
      <c r="Q198" s="221">
        <v>0.0011999999999999999</v>
      </c>
      <c r="R198" s="221">
        <f>Q198*H198</f>
        <v>1.6319999999999999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172</v>
      </c>
      <c r="AT198" s="223" t="s">
        <v>168</v>
      </c>
      <c r="AU198" s="223" t="s">
        <v>78</v>
      </c>
      <c r="AY198" s="15" t="s">
        <v>138</v>
      </c>
      <c r="BE198" s="151">
        <f>IF(N198="základní",J198,0)</f>
        <v>0</v>
      </c>
      <c r="BF198" s="151">
        <f>IF(N198="snížená",J198,0)</f>
        <v>0</v>
      </c>
      <c r="BG198" s="151">
        <f>IF(N198="zákl. přenesená",J198,0)</f>
        <v>0</v>
      </c>
      <c r="BH198" s="151">
        <f>IF(N198="sníž. přenesená",J198,0)</f>
        <v>0</v>
      </c>
      <c r="BI198" s="151">
        <f>IF(N198="nulová",J198,0)</f>
        <v>0</v>
      </c>
      <c r="BJ198" s="15" t="s">
        <v>85</v>
      </c>
      <c r="BK198" s="151">
        <f>ROUND(I198*H198,2)</f>
        <v>0</v>
      </c>
      <c r="BL198" s="15" t="s">
        <v>137</v>
      </c>
      <c r="BM198" s="223" t="s">
        <v>298</v>
      </c>
    </row>
    <row r="199" s="2" customFormat="1">
      <c r="A199" s="38"/>
      <c r="B199" s="39"/>
      <c r="C199" s="40"/>
      <c r="D199" s="224" t="s">
        <v>140</v>
      </c>
      <c r="E199" s="40"/>
      <c r="F199" s="225" t="s">
        <v>297</v>
      </c>
      <c r="G199" s="40"/>
      <c r="H199" s="40"/>
      <c r="I199" s="226"/>
      <c r="J199" s="40"/>
      <c r="K199" s="40"/>
      <c r="L199" s="41"/>
      <c r="M199" s="227"/>
      <c r="N199" s="22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5" t="s">
        <v>140</v>
      </c>
      <c r="AU199" s="15" t="s">
        <v>78</v>
      </c>
    </row>
    <row r="200" s="2" customFormat="1" ht="16.5" customHeight="1">
      <c r="A200" s="38"/>
      <c r="B200" s="39"/>
      <c r="C200" s="240" t="s">
        <v>299</v>
      </c>
      <c r="D200" s="240" t="s">
        <v>168</v>
      </c>
      <c r="E200" s="241" t="s">
        <v>300</v>
      </c>
      <c r="F200" s="242" t="s">
        <v>301</v>
      </c>
      <c r="G200" s="243" t="s">
        <v>188</v>
      </c>
      <c r="H200" s="244">
        <v>1370</v>
      </c>
      <c r="I200" s="245"/>
      <c r="J200" s="246">
        <f>ROUND(I200*H200,2)</f>
        <v>0</v>
      </c>
      <c r="K200" s="247"/>
      <c r="L200" s="248"/>
      <c r="M200" s="249" t="s">
        <v>1</v>
      </c>
      <c r="N200" s="250" t="s">
        <v>43</v>
      </c>
      <c r="O200" s="91"/>
      <c r="P200" s="221">
        <f>O200*H200</f>
        <v>0</v>
      </c>
      <c r="Q200" s="221">
        <v>0.0011999999999999999</v>
      </c>
      <c r="R200" s="221">
        <f>Q200*H200</f>
        <v>1.6439999999999999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172</v>
      </c>
      <c r="AT200" s="223" t="s">
        <v>168</v>
      </c>
      <c r="AU200" s="223" t="s">
        <v>78</v>
      </c>
      <c r="AY200" s="15" t="s">
        <v>138</v>
      </c>
      <c r="BE200" s="151">
        <f>IF(N200="základní",J200,0)</f>
        <v>0</v>
      </c>
      <c r="BF200" s="151">
        <f>IF(N200="snížená",J200,0)</f>
        <v>0</v>
      </c>
      <c r="BG200" s="151">
        <f>IF(N200="zákl. přenesená",J200,0)</f>
        <v>0</v>
      </c>
      <c r="BH200" s="151">
        <f>IF(N200="sníž. přenesená",J200,0)</f>
        <v>0</v>
      </c>
      <c r="BI200" s="151">
        <f>IF(N200="nulová",J200,0)</f>
        <v>0</v>
      </c>
      <c r="BJ200" s="15" t="s">
        <v>85</v>
      </c>
      <c r="BK200" s="151">
        <f>ROUND(I200*H200,2)</f>
        <v>0</v>
      </c>
      <c r="BL200" s="15" t="s">
        <v>137</v>
      </c>
      <c r="BM200" s="223" t="s">
        <v>302</v>
      </c>
    </row>
    <row r="201" s="2" customFormat="1">
      <c r="A201" s="38"/>
      <c r="B201" s="39"/>
      <c r="C201" s="40"/>
      <c r="D201" s="224" t="s">
        <v>140</v>
      </c>
      <c r="E201" s="40"/>
      <c r="F201" s="225" t="s">
        <v>301</v>
      </c>
      <c r="G201" s="40"/>
      <c r="H201" s="40"/>
      <c r="I201" s="226"/>
      <c r="J201" s="40"/>
      <c r="K201" s="40"/>
      <c r="L201" s="41"/>
      <c r="M201" s="227"/>
      <c r="N201" s="228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5" t="s">
        <v>140</v>
      </c>
      <c r="AU201" s="15" t="s">
        <v>78</v>
      </c>
    </row>
    <row r="202" s="2" customFormat="1" ht="21.75" customHeight="1">
      <c r="A202" s="38"/>
      <c r="B202" s="39"/>
      <c r="C202" s="211" t="s">
        <v>303</v>
      </c>
      <c r="D202" s="211" t="s">
        <v>133</v>
      </c>
      <c r="E202" s="212" t="s">
        <v>304</v>
      </c>
      <c r="F202" s="213" t="s">
        <v>305</v>
      </c>
      <c r="G202" s="214" t="s">
        <v>188</v>
      </c>
      <c r="H202" s="215">
        <v>1500</v>
      </c>
      <c r="I202" s="216"/>
      <c r="J202" s="217">
        <f>ROUND(I202*H202,2)</f>
        <v>0</v>
      </c>
      <c r="K202" s="218"/>
      <c r="L202" s="41"/>
      <c r="M202" s="219" t="s">
        <v>1</v>
      </c>
      <c r="N202" s="220" t="s">
        <v>43</v>
      </c>
      <c r="O202" s="91"/>
      <c r="P202" s="221">
        <f>O202*H202</f>
        <v>0</v>
      </c>
      <c r="Q202" s="221">
        <v>0.0025999999999999999</v>
      </c>
      <c r="R202" s="221">
        <f>Q202*H202</f>
        <v>3.8999999999999999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137</v>
      </c>
      <c r="AT202" s="223" t="s">
        <v>133</v>
      </c>
      <c r="AU202" s="223" t="s">
        <v>78</v>
      </c>
      <c r="AY202" s="15" t="s">
        <v>138</v>
      </c>
      <c r="BE202" s="151">
        <f>IF(N202="základní",J202,0)</f>
        <v>0</v>
      </c>
      <c r="BF202" s="151">
        <f>IF(N202="snížená",J202,0)</f>
        <v>0</v>
      </c>
      <c r="BG202" s="151">
        <f>IF(N202="zákl. přenesená",J202,0)</f>
        <v>0</v>
      </c>
      <c r="BH202" s="151">
        <f>IF(N202="sníž. přenesená",J202,0)</f>
        <v>0</v>
      </c>
      <c r="BI202" s="151">
        <f>IF(N202="nulová",J202,0)</f>
        <v>0</v>
      </c>
      <c r="BJ202" s="15" t="s">
        <v>85</v>
      </c>
      <c r="BK202" s="151">
        <f>ROUND(I202*H202,2)</f>
        <v>0</v>
      </c>
      <c r="BL202" s="15" t="s">
        <v>137</v>
      </c>
      <c r="BM202" s="223" t="s">
        <v>306</v>
      </c>
    </row>
    <row r="203" s="2" customFormat="1">
      <c r="A203" s="38"/>
      <c r="B203" s="39"/>
      <c r="C203" s="40"/>
      <c r="D203" s="224" t="s">
        <v>140</v>
      </c>
      <c r="E203" s="40"/>
      <c r="F203" s="225" t="s">
        <v>307</v>
      </c>
      <c r="G203" s="40"/>
      <c r="H203" s="40"/>
      <c r="I203" s="226"/>
      <c r="J203" s="40"/>
      <c r="K203" s="40"/>
      <c r="L203" s="41"/>
      <c r="M203" s="227"/>
      <c r="N203" s="228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5" t="s">
        <v>140</v>
      </c>
      <c r="AU203" s="15" t="s">
        <v>78</v>
      </c>
    </row>
    <row r="204" s="10" customFormat="1">
      <c r="A204" s="10"/>
      <c r="B204" s="229"/>
      <c r="C204" s="230"/>
      <c r="D204" s="224" t="s">
        <v>146</v>
      </c>
      <c r="E204" s="231" t="s">
        <v>1</v>
      </c>
      <c r="F204" s="232" t="s">
        <v>308</v>
      </c>
      <c r="G204" s="230"/>
      <c r="H204" s="233">
        <v>1500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39" t="s">
        <v>146</v>
      </c>
      <c r="AU204" s="239" t="s">
        <v>78</v>
      </c>
      <c r="AV204" s="10" t="s">
        <v>87</v>
      </c>
      <c r="AW204" s="10" t="s">
        <v>32</v>
      </c>
      <c r="AX204" s="10" t="s">
        <v>85</v>
      </c>
      <c r="AY204" s="239" t="s">
        <v>138</v>
      </c>
    </row>
    <row r="205" s="2" customFormat="1" ht="33" customHeight="1">
      <c r="A205" s="38"/>
      <c r="B205" s="39"/>
      <c r="C205" s="211" t="s">
        <v>309</v>
      </c>
      <c r="D205" s="211" t="s">
        <v>133</v>
      </c>
      <c r="E205" s="212" t="s">
        <v>310</v>
      </c>
      <c r="F205" s="213" t="s">
        <v>311</v>
      </c>
      <c r="G205" s="214" t="s">
        <v>312</v>
      </c>
      <c r="H205" s="215">
        <v>23.699999999999999</v>
      </c>
      <c r="I205" s="216"/>
      <c r="J205" s="217">
        <f>ROUND(I205*H205,2)</f>
        <v>0</v>
      </c>
      <c r="K205" s="218"/>
      <c r="L205" s="41"/>
      <c r="M205" s="219" t="s">
        <v>1</v>
      </c>
      <c r="N205" s="220" t="s">
        <v>43</v>
      </c>
      <c r="O205" s="91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137</v>
      </c>
      <c r="AT205" s="223" t="s">
        <v>133</v>
      </c>
      <c r="AU205" s="223" t="s">
        <v>78</v>
      </c>
      <c r="AY205" s="15" t="s">
        <v>138</v>
      </c>
      <c r="BE205" s="151">
        <f>IF(N205="základní",J205,0)</f>
        <v>0</v>
      </c>
      <c r="BF205" s="151">
        <f>IF(N205="snížená",J205,0)</f>
        <v>0</v>
      </c>
      <c r="BG205" s="151">
        <f>IF(N205="zákl. přenesená",J205,0)</f>
        <v>0</v>
      </c>
      <c r="BH205" s="151">
        <f>IF(N205="sníž. přenesená",J205,0)</f>
        <v>0</v>
      </c>
      <c r="BI205" s="151">
        <f>IF(N205="nulová",J205,0)</f>
        <v>0</v>
      </c>
      <c r="BJ205" s="15" t="s">
        <v>85</v>
      </c>
      <c r="BK205" s="151">
        <f>ROUND(I205*H205,2)</f>
        <v>0</v>
      </c>
      <c r="BL205" s="15" t="s">
        <v>137</v>
      </c>
      <c r="BM205" s="223" t="s">
        <v>313</v>
      </c>
    </row>
    <row r="206" s="2" customFormat="1">
      <c r="A206" s="38"/>
      <c r="B206" s="39"/>
      <c r="C206" s="40"/>
      <c r="D206" s="224" t="s">
        <v>140</v>
      </c>
      <c r="E206" s="40"/>
      <c r="F206" s="225" t="s">
        <v>314</v>
      </c>
      <c r="G206" s="40"/>
      <c r="H206" s="40"/>
      <c r="I206" s="226"/>
      <c r="J206" s="40"/>
      <c r="K206" s="40"/>
      <c r="L206" s="41"/>
      <c r="M206" s="227"/>
      <c r="N206" s="22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5" t="s">
        <v>140</v>
      </c>
      <c r="AU206" s="15" t="s">
        <v>78</v>
      </c>
    </row>
    <row r="207" s="10" customFormat="1">
      <c r="A207" s="10"/>
      <c r="B207" s="229"/>
      <c r="C207" s="230"/>
      <c r="D207" s="224" t="s">
        <v>146</v>
      </c>
      <c r="E207" s="231" t="s">
        <v>1</v>
      </c>
      <c r="F207" s="232" t="s">
        <v>315</v>
      </c>
      <c r="G207" s="230"/>
      <c r="H207" s="233">
        <v>23.699999999999999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T207" s="239" t="s">
        <v>146</v>
      </c>
      <c r="AU207" s="239" t="s">
        <v>78</v>
      </c>
      <c r="AV207" s="10" t="s">
        <v>87</v>
      </c>
      <c r="AW207" s="10" t="s">
        <v>32</v>
      </c>
      <c r="AX207" s="10" t="s">
        <v>85</v>
      </c>
      <c r="AY207" s="239" t="s">
        <v>138</v>
      </c>
    </row>
    <row r="208" s="2" customFormat="1" ht="33" customHeight="1">
      <c r="A208" s="38"/>
      <c r="B208" s="39"/>
      <c r="C208" s="211" t="s">
        <v>316</v>
      </c>
      <c r="D208" s="211" t="s">
        <v>133</v>
      </c>
      <c r="E208" s="212" t="s">
        <v>317</v>
      </c>
      <c r="F208" s="213" t="s">
        <v>318</v>
      </c>
      <c r="G208" s="214" t="s">
        <v>312</v>
      </c>
      <c r="H208" s="215">
        <v>136</v>
      </c>
      <c r="I208" s="216"/>
      <c r="J208" s="217">
        <f>ROUND(I208*H208,2)</f>
        <v>0</v>
      </c>
      <c r="K208" s="218"/>
      <c r="L208" s="41"/>
      <c r="M208" s="219" t="s">
        <v>1</v>
      </c>
      <c r="N208" s="220" t="s">
        <v>43</v>
      </c>
      <c r="O208" s="91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137</v>
      </c>
      <c r="AT208" s="223" t="s">
        <v>133</v>
      </c>
      <c r="AU208" s="223" t="s">
        <v>78</v>
      </c>
      <c r="AY208" s="15" t="s">
        <v>138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5" t="s">
        <v>85</v>
      </c>
      <c r="BK208" s="151">
        <f>ROUND(I208*H208,2)</f>
        <v>0</v>
      </c>
      <c r="BL208" s="15" t="s">
        <v>137</v>
      </c>
      <c r="BM208" s="223" t="s">
        <v>319</v>
      </c>
    </row>
    <row r="209" s="2" customFormat="1">
      <c r="A209" s="38"/>
      <c r="B209" s="39"/>
      <c r="C209" s="40"/>
      <c r="D209" s="224" t="s">
        <v>140</v>
      </c>
      <c r="E209" s="40"/>
      <c r="F209" s="225" t="s">
        <v>320</v>
      </c>
      <c r="G209" s="40"/>
      <c r="H209" s="40"/>
      <c r="I209" s="226"/>
      <c r="J209" s="40"/>
      <c r="K209" s="40"/>
      <c r="L209" s="41"/>
      <c r="M209" s="227"/>
      <c r="N209" s="22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5" t="s">
        <v>140</v>
      </c>
      <c r="AU209" s="15" t="s">
        <v>78</v>
      </c>
    </row>
    <row r="210" s="10" customFormat="1">
      <c r="A210" s="10"/>
      <c r="B210" s="229"/>
      <c r="C210" s="230"/>
      <c r="D210" s="224" t="s">
        <v>146</v>
      </c>
      <c r="E210" s="231" t="s">
        <v>1</v>
      </c>
      <c r="F210" s="232" t="s">
        <v>321</v>
      </c>
      <c r="G210" s="230"/>
      <c r="H210" s="233">
        <v>136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39" t="s">
        <v>146</v>
      </c>
      <c r="AU210" s="239" t="s">
        <v>78</v>
      </c>
      <c r="AV210" s="10" t="s">
        <v>87</v>
      </c>
      <c r="AW210" s="10" t="s">
        <v>32</v>
      </c>
      <c r="AX210" s="10" t="s">
        <v>85</v>
      </c>
      <c r="AY210" s="239" t="s">
        <v>138</v>
      </c>
    </row>
    <row r="211" s="2" customFormat="1" ht="21.75" customHeight="1">
      <c r="A211" s="38"/>
      <c r="B211" s="39"/>
      <c r="C211" s="211" t="s">
        <v>322</v>
      </c>
      <c r="D211" s="211" t="s">
        <v>133</v>
      </c>
      <c r="E211" s="212" t="s">
        <v>323</v>
      </c>
      <c r="F211" s="213" t="s">
        <v>324</v>
      </c>
      <c r="G211" s="214" t="s">
        <v>136</v>
      </c>
      <c r="H211" s="215">
        <v>9981</v>
      </c>
      <c r="I211" s="216"/>
      <c r="J211" s="217">
        <f>ROUND(I211*H211,2)</f>
        <v>0</v>
      </c>
      <c r="K211" s="218"/>
      <c r="L211" s="41"/>
      <c r="M211" s="219" t="s">
        <v>1</v>
      </c>
      <c r="N211" s="220" t="s">
        <v>43</v>
      </c>
      <c r="O211" s="91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137</v>
      </c>
      <c r="AT211" s="223" t="s">
        <v>133</v>
      </c>
      <c r="AU211" s="223" t="s">
        <v>78</v>
      </c>
      <c r="AY211" s="15" t="s">
        <v>138</v>
      </c>
      <c r="BE211" s="151">
        <f>IF(N211="základní",J211,0)</f>
        <v>0</v>
      </c>
      <c r="BF211" s="151">
        <f>IF(N211="snížená",J211,0)</f>
        <v>0</v>
      </c>
      <c r="BG211" s="151">
        <f>IF(N211="zákl. přenesená",J211,0)</f>
        <v>0</v>
      </c>
      <c r="BH211" s="151">
        <f>IF(N211="sníž. přenesená",J211,0)</f>
        <v>0</v>
      </c>
      <c r="BI211" s="151">
        <f>IF(N211="nulová",J211,0)</f>
        <v>0</v>
      </c>
      <c r="BJ211" s="15" t="s">
        <v>85</v>
      </c>
      <c r="BK211" s="151">
        <f>ROUND(I211*H211,2)</f>
        <v>0</v>
      </c>
      <c r="BL211" s="15" t="s">
        <v>137</v>
      </c>
      <c r="BM211" s="223" t="s">
        <v>325</v>
      </c>
    </row>
    <row r="212" s="2" customFormat="1">
      <c r="A212" s="38"/>
      <c r="B212" s="39"/>
      <c r="C212" s="40"/>
      <c r="D212" s="224" t="s">
        <v>140</v>
      </c>
      <c r="E212" s="40"/>
      <c r="F212" s="225" t="s">
        <v>326</v>
      </c>
      <c r="G212" s="40"/>
      <c r="H212" s="40"/>
      <c r="I212" s="226"/>
      <c r="J212" s="40"/>
      <c r="K212" s="40"/>
      <c r="L212" s="41"/>
      <c r="M212" s="227"/>
      <c r="N212" s="228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5" t="s">
        <v>140</v>
      </c>
      <c r="AU212" s="15" t="s">
        <v>78</v>
      </c>
    </row>
    <row r="213" s="10" customFormat="1">
      <c r="A213" s="10"/>
      <c r="B213" s="229"/>
      <c r="C213" s="230"/>
      <c r="D213" s="224" t="s">
        <v>146</v>
      </c>
      <c r="E213" s="231" t="s">
        <v>1</v>
      </c>
      <c r="F213" s="232" t="s">
        <v>327</v>
      </c>
      <c r="G213" s="230"/>
      <c r="H213" s="233">
        <v>9981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39" t="s">
        <v>146</v>
      </c>
      <c r="AU213" s="239" t="s">
        <v>78</v>
      </c>
      <c r="AV213" s="10" t="s">
        <v>87</v>
      </c>
      <c r="AW213" s="10" t="s">
        <v>32</v>
      </c>
      <c r="AX213" s="10" t="s">
        <v>85</v>
      </c>
      <c r="AY213" s="239" t="s">
        <v>138</v>
      </c>
    </row>
    <row r="214" s="2" customFormat="1" ht="16.5" customHeight="1">
      <c r="A214" s="38"/>
      <c r="B214" s="39"/>
      <c r="C214" s="240" t="s">
        <v>328</v>
      </c>
      <c r="D214" s="240" t="s">
        <v>168</v>
      </c>
      <c r="E214" s="241" t="s">
        <v>329</v>
      </c>
      <c r="F214" s="242" t="s">
        <v>330</v>
      </c>
      <c r="G214" s="243" t="s">
        <v>331</v>
      </c>
      <c r="H214" s="244">
        <v>102.804</v>
      </c>
      <c r="I214" s="245"/>
      <c r="J214" s="246">
        <f>ROUND(I214*H214,2)</f>
        <v>0</v>
      </c>
      <c r="K214" s="247"/>
      <c r="L214" s="248"/>
      <c r="M214" s="249" t="s">
        <v>1</v>
      </c>
      <c r="N214" s="250" t="s">
        <v>43</v>
      </c>
      <c r="O214" s="91"/>
      <c r="P214" s="221">
        <f>O214*H214</f>
        <v>0</v>
      </c>
      <c r="Q214" s="221">
        <v>0.20000000000000001</v>
      </c>
      <c r="R214" s="221">
        <f>Q214*H214</f>
        <v>20.5608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172</v>
      </c>
      <c r="AT214" s="223" t="s">
        <v>168</v>
      </c>
      <c r="AU214" s="223" t="s">
        <v>78</v>
      </c>
      <c r="AY214" s="15" t="s">
        <v>138</v>
      </c>
      <c r="BE214" s="151">
        <f>IF(N214="základní",J214,0)</f>
        <v>0</v>
      </c>
      <c r="BF214" s="151">
        <f>IF(N214="snížená",J214,0)</f>
        <v>0</v>
      </c>
      <c r="BG214" s="151">
        <f>IF(N214="zákl. přenesená",J214,0)</f>
        <v>0</v>
      </c>
      <c r="BH214" s="151">
        <f>IF(N214="sníž. přenesená",J214,0)</f>
        <v>0</v>
      </c>
      <c r="BI214" s="151">
        <f>IF(N214="nulová",J214,0)</f>
        <v>0</v>
      </c>
      <c r="BJ214" s="15" t="s">
        <v>85</v>
      </c>
      <c r="BK214" s="151">
        <f>ROUND(I214*H214,2)</f>
        <v>0</v>
      </c>
      <c r="BL214" s="15" t="s">
        <v>137</v>
      </c>
      <c r="BM214" s="223" t="s">
        <v>332</v>
      </c>
    </row>
    <row r="215" s="2" customFormat="1">
      <c r="A215" s="38"/>
      <c r="B215" s="39"/>
      <c r="C215" s="40"/>
      <c r="D215" s="224" t="s">
        <v>140</v>
      </c>
      <c r="E215" s="40"/>
      <c r="F215" s="225" t="s">
        <v>333</v>
      </c>
      <c r="G215" s="40"/>
      <c r="H215" s="40"/>
      <c r="I215" s="226"/>
      <c r="J215" s="40"/>
      <c r="K215" s="40"/>
      <c r="L215" s="41"/>
      <c r="M215" s="227"/>
      <c r="N215" s="22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5" t="s">
        <v>140</v>
      </c>
      <c r="AU215" s="15" t="s">
        <v>78</v>
      </c>
    </row>
    <row r="216" s="10" customFormat="1">
      <c r="A216" s="10"/>
      <c r="B216" s="229"/>
      <c r="C216" s="230"/>
      <c r="D216" s="224" t="s">
        <v>146</v>
      </c>
      <c r="E216" s="231" t="s">
        <v>1</v>
      </c>
      <c r="F216" s="232" t="s">
        <v>334</v>
      </c>
      <c r="G216" s="230"/>
      <c r="H216" s="233">
        <v>998.10000000000002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39" t="s">
        <v>146</v>
      </c>
      <c r="AU216" s="239" t="s">
        <v>78</v>
      </c>
      <c r="AV216" s="10" t="s">
        <v>87</v>
      </c>
      <c r="AW216" s="10" t="s">
        <v>32</v>
      </c>
      <c r="AX216" s="10" t="s">
        <v>85</v>
      </c>
      <c r="AY216" s="239" t="s">
        <v>138</v>
      </c>
    </row>
    <row r="217" s="10" customFormat="1">
      <c r="A217" s="10"/>
      <c r="B217" s="229"/>
      <c r="C217" s="230"/>
      <c r="D217" s="224" t="s">
        <v>146</v>
      </c>
      <c r="E217" s="230"/>
      <c r="F217" s="232" t="s">
        <v>335</v>
      </c>
      <c r="G217" s="230"/>
      <c r="H217" s="233">
        <v>102.804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39" t="s">
        <v>146</v>
      </c>
      <c r="AU217" s="239" t="s">
        <v>78</v>
      </c>
      <c r="AV217" s="10" t="s">
        <v>87</v>
      </c>
      <c r="AW217" s="10" t="s">
        <v>4</v>
      </c>
      <c r="AX217" s="10" t="s">
        <v>85</v>
      </c>
      <c r="AY217" s="239" t="s">
        <v>138</v>
      </c>
    </row>
    <row r="218" s="2" customFormat="1" ht="16.5" customHeight="1">
      <c r="A218" s="38"/>
      <c r="B218" s="39"/>
      <c r="C218" s="211" t="s">
        <v>336</v>
      </c>
      <c r="D218" s="211" t="s">
        <v>133</v>
      </c>
      <c r="E218" s="212" t="s">
        <v>337</v>
      </c>
      <c r="F218" s="213" t="s">
        <v>338</v>
      </c>
      <c r="G218" s="214" t="s">
        <v>331</v>
      </c>
      <c r="H218" s="215">
        <v>207.09999999999999</v>
      </c>
      <c r="I218" s="216"/>
      <c r="J218" s="217">
        <f>ROUND(I218*H218,2)</f>
        <v>0</v>
      </c>
      <c r="K218" s="218"/>
      <c r="L218" s="41"/>
      <c r="M218" s="219" t="s">
        <v>1</v>
      </c>
      <c r="N218" s="220" t="s">
        <v>43</v>
      </c>
      <c r="O218" s="91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137</v>
      </c>
      <c r="AT218" s="223" t="s">
        <v>133</v>
      </c>
      <c r="AU218" s="223" t="s">
        <v>78</v>
      </c>
      <c r="AY218" s="15" t="s">
        <v>138</v>
      </c>
      <c r="BE218" s="151">
        <f>IF(N218="základní",J218,0)</f>
        <v>0</v>
      </c>
      <c r="BF218" s="151">
        <f>IF(N218="snížená",J218,0)</f>
        <v>0</v>
      </c>
      <c r="BG218" s="151">
        <f>IF(N218="zákl. přenesená",J218,0)</f>
        <v>0</v>
      </c>
      <c r="BH218" s="151">
        <f>IF(N218="sníž. přenesená",J218,0)</f>
        <v>0</v>
      </c>
      <c r="BI218" s="151">
        <f>IF(N218="nulová",J218,0)</f>
        <v>0</v>
      </c>
      <c r="BJ218" s="15" t="s">
        <v>85</v>
      </c>
      <c r="BK218" s="151">
        <f>ROUND(I218*H218,2)</f>
        <v>0</v>
      </c>
      <c r="BL218" s="15" t="s">
        <v>137</v>
      </c>
      <c r="BM218" s="223" t="s">
        <v>339</v>
      </c>
    </row>
    <row r="219" s="2" customFormat="1">
      <c r="A219" s="38"/>
      <c r="B219" s="39"/>
      <c r="C219" s="40"/>
      <c r="D219" s="224" t="s">
        <v>140</v>
      </c>
      <c r="E219" s="40"/>
      <c r="F219" s="225" t="s">
        <v>340</v>
      </c>
      <c r="G219" s="40"/>
      <c r="H219" s="40"/>
      <c r="I219" s="226"/>
      <c r="J219" s="40"/>
      <c r="K219" s="40"/>
      <c r="L219" s="41"/>
      <c r="M219" s="227"/>
      <c r="N219" s="228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5" t="s">
        <v>140</v>
      </c>
      <c r="AU219" s="15" t="s">
        <v>78</v>
      </c>
    </row>
    <row r="220" s="10" customFormat="1">
      <c r="A220" s="10"/>
      <c r="B220" s="229"/>
      <c r="C220" s="230"/>
      <c r="D220" s="224" t="s">
        <v>146</v>
      </c>
      <c r="E220" s="231" t="s">
        <v>1</v>
      </c>
      <c r="F220" s="232" t="s">
        <v>341</v>
      </c>
      <c r="G220" s="230"/>
      <c r="H220" s="233">
        <v>207.09999999999999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39" t="s">
        <v>146</v>
      </c>
      <c r="AU220" s="239" t="s">
        <v>78</v>
      </c>
      <c r="AV220" s="10" t="s">
        <v>87</v>
      </c>
      <c r="AW220" s="10" t="s">
        <v>32</v>
      </c>
      <c r="AX220" s="10" t="s">
        <v>85</v>
      </c>
      <c r="AY220" s="239" t="s">
        <v>138</v>
      </c>
    </row>
    <row r="221" s="2" customFormat="1" ht="21.75" customHeight="1">
      <c r="A221" s="38"/>
      <c r="B221" s="39"/>
      <c r="C221" s="211" t="s">
        <v>342</v>
      </c>
      <c r="D221" s="211" t="s">
        <v>133</v>
      </c>
      <c r="E221" s="212" t="s">
        <v>343</v>
      </c>
      <c r="F221" s="213" t="s">
        <v>344</v>
      </c>
      <c r="G221" s="214" t="s">
        <v>331</v>
      </c>
      <c r="H221" s="215">
        <v>207.09999999999999</v>
      </c>
      <c r="I221" s="216"/>
      <c r="J221" s="217">
        <f>ROUND(I221*H221,2)</f>
        <v>0</v>
      </c>
      <c r="K221" s="218"/>
      <c r="L221" s="41"/>
      <c r="M221" s="219" t="s">
        <v>1</v>
      </c>
      <c r="N221" s="220" t="s">
        <v>43</v>
      </c>
      <c r="O221" s="91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137</v>
      </c>
      <c r="AT221" s="223" t="s">
        <v>133</v>
      </c>
      <c r="AU221" s="223" t="s">
        <v>78</v>
      </c>
      <c r="AY221" s="15" t="s">
        <v>138</v>
      </c>
      <c r="BE221" s="151">
        <f>IF(N221="základní",J221,0)</f>
        <v>0</v>
      </c>
      <c r="BF221" s="151">
        <f>IF(N221="snížená",J221,0)</f>
        <v>0</v>
      </c>
      <c r="BG221" s="151">
        <f>IF(N221="zákl. přenesená",J221,0)</f>
        <v>0</v>
      </c>
      <c r="BH221" s="151">
        <f>IF(N221="sníž. přenesená",J221,0)</f>
        <v>0</v>
      </c>
      <c r="BI221" s="151">
        <f>IF(N221="nulová",J221,0)</f>
        <v>0</v>
      </c>
      <c r="BJ221" s="15" t="s">
        <v>85</v>
      </c>
      <c r="BK221" s="151">
        <f>ROUND(I221*H221,2)</f>
        <v>0</v>
      </c>
      <c r="BL221" s="15" t="s">
        <v>137</v>
      </c>
      <c r="BM221" s="223" t="s">
        <v>345</v>
      </c>
    </row>
    <row r="222" s="2" customFormat="1">
      <c r="A222" s="38"/>
      <c r="B222" s="39"/>
      <c r="C222" s="40"/>
      <c r="D222" s="224" t="s">
        <v>140</v>
      </c>
      <c r="E222" s="40"/>
      <c r="F222" s="225" t="s">
        <v>346</v>
      </c>
      <c r="G222" s="40"/>
      <c r="H222" s="40"/>
      <c r="I222" s="226"/>
      <c r="J222" s="40"/>
      <c r="K222" s="40"/>
      <c r="L222" s="41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5" t="s">
        <v>140</v>
      </c>
      <c r="AU222" s="15" t="s">
        <v>78</v>
      </c>
    </row>
    <row r="223" s="2" customFormat="1" ht="21.75" customHeight="1">
      <c r="A223" s="38"/>
      <c r="B223" s="39"/>
      <c r="C223" s="211" t="s">
        <v>347</v>
      </c>
      <c r="D223" s="211" t="s">
        <v>133</v>
      </c>
      <c r="E223" s="212" t="s">
        <v>348</v>
      </c>
      <c r="F223" s="213" t="s">
        <v>349</v>
      </c>
      <c r="G223" s="214" t="s">
        <v>331</v>
      </c>
      <c r="H223" s="215">
        <v>828.39999999999998</v>
      </c>
      <c r="I223" s="216"/>
      <c r="J223" s="217">
        <f>ROUND(I223*H223,2)</f>
        <v>0</v>
      </c>
      <c r="K223" s="218"/>
      <c r="L223" s="41"/>
      <c r="M223" s="219" t="s">
        <v>1</v>
      </c>
      <c r="N223" s="220" t="s">
        <v>43</v>
      </c>
      <c r="O223" s="91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137</v>
      </c>
      <c r="AT223" s="223" t="s">
        <v>133</v>
      </c>
      <c r="AU223" s="223" t="s">
        <v>78</v>
      </c>
      <c r="AY223" s="15" t="s">
        <v>138</v>
      </c>
      <c r="BE223" s="151">
        <f>IF(N223="základní",J223,0)</f>
        <v>0</v>
      </c>
      <c r="BF223" s="151">
        <f>IF(N223="snížená",J223,0)</f>
        <v>0</v>
      </c>
      <c r="BG223" s="151">
        <f>IF(N223="zákl. přenesená",J223,0)</f>
        <v>0</v>
      </c>
      <c r="BH223" s="151">
        <f>IF(N223="sníž. přenesená",J223,0)</f>
        <v>0</v>
      </c>
      <c r="BI223" s="151">
        <f>IF(N223="nulová",J223,0)</f>
        <v>0</v>
      </c>
      <c r="BJ223" s="15" t="s">
        <v>85</v>
      </c>
      <c r="BK223" s="151">
        <f>ROUND(I223*H223,2)</f>
        <v>0</v>
      </c>
      <c r="BL223" s="15" t="s">
        <v>137</v>
      </c>
      <c r="BM223" s="223" t="s">
        <v>350</v>
      </c>
    </row>
    <row r="224" s="2" customFormat="1">
      <c r="A224" s="38"/>
      <c r="B224" s="39"/>
      <c r="C224" s="40"/>
      <c r="D224" s="224" t="s">
        <v>140</v>
      </c>
      <c r="E224" s="40"/>
      <c r="F224" s="225" t="s">
        <v>351</v>
      </c>
      <c r="G224" s="40"/>
      <c r="H224" s="40"/>
      <c r="I224" s="226"/>
      <c r="J224" s="40"/>
      <c r="K224" s="40"/>
      <c r="L224" s="41"/>
      <c r="M224" s="227"/>
      <c r="N224" s="228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5" t="s">
        <v>140</v>
      </c>
      <c r="AU224" s="15" t="s">
        <v>78</v>
      </c>
    </row>
    <row r="225" s="10" customFormat="1">
      <c r="A225" s="10"/>
      <c r="B225" s="229"/>
      <c r="C225" s="230"/>
      <c r="D225" s="224" t="s">
        <v>146</v>
      </c>
      <c r="E225" s="231" t="s">
        <v>1</v>
      </c>
      <c r="F225" s="232" t="s">
        <v>352</v>
      </c>
      <c r="G225" s="230"/>
      <c r="H225" s="233">
        <v>828.39999999999998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39" t="s">
        <v>146</v>
      </c>
      <c r="AU225" s="239" t="s">
        <v>78</v>
      </c>
      <c r="AV225" s="10" t="s">
        <v>87</v>
      </c>
      <c r="AW225" s="10" t="s">
        <v>32</v>
      </c>
      <c r="AX225" s="10" t="s">
        <v>85</v>
      </c>
      <c r="AY225" s="239" t="s">
        <v>138</v>
      </c>
    </row>
    <row r="226" s="2" customFormat="1" ht="16.5" customHeight="1">
      <c r="A226" s="38"/>
      <c r="B226" s="39"/>
      <c r="C226" s="211" t="s">
        <v>353</v>
      </c>
      <c r="D226" s="211" t="s">
        <v>133</v>
      </c>
      <c r="E226" s="212" t="s">
        <v>354</v>
      </c>
      <c r="F226" s="213" t="s">
        <v>355</v>
      </c>
      <c r="G226" s="214" t="s">
        <v>356</v>
      </c>
      <c r="H226" s="215">
        <v>5240</v>
      </c>
      <c r="I226" s="216"/>
      <c r="J226" s="217">
        <f>ROUND(I226*H226,2)</f>
        <v>0</v>
      </c>
      <c r="K226" s="218"/>
      <c r="L226" s="41"/>
      <c r="M226" s="219" t="s">
        <v>1</v>
      </c>
      <c r="N226" s="220" t="s">
        <v>43</v>
      </c>
      <c r="O226" s="91"/>
      <c r="P226" s="221">
        <f>O226*H226</f>
        <v>0</v>
      </c>
      <c r="Q226" s="221">
        <v>0.0068199999999999997</v>
      </c>
      <c r="R226" s="221">
        <f>Q226*H226</f>
        <v>35.736799999999995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137</v>
      </c>
      <c r="AT226" s="223" t="s">
        <v>133</v>
      </c>
      <c r="AU226" s="223" t="s">
        <v>78</v>
      </c>
      <c r="AY226" s="15" t="s">
        <v>138</v>
      </c>
      <c r="BE226" s="151">
        <f>IF(N226="základní",J226,0)</f>
        <v>0</v>
      </c>
      <c r="BF226" s="151">
        <f>IF(N226="snížená",J226,0)</f>
        <v>0</v>
      </c>
      <c r="BG226" s="151">
        <f>IF(N226="zákl. přenesená",J226,0)</f>
        <v>0</v>
      </c>
      <c r="BH226" s="151">
        <f>IF(N226="sníž. přenesená",J226,0)</f>
        <v>0</v>
      </c>
      <c r="BI226" s="151">
        <f>IF(N226="nulová",J226,0)</f>
        <v>0</v>
      </c>
      <c r="BJ226" s="15" t="s">
        <v>85</v>
      </c>
      <c r="BK226" s="151">
        <f>ROUND(I226*H226,2)</f>
        <v>0</v>
      </c>
      <c r="BL226" s="15" t="s">
        <v>137</v>
      </c>
      <c r="BM226" s="223" t="s">
        <v>357</v>
      </c>
    </row>
    <row r="227" s="2" customFormat="1">
      <c r="A227" s="38"/>
      <c r="B227" s="39"/>
      <c r="C227" s="40"/>
      <c r="D227" s="224" t="s">
        <v>140</v>
      </c>
      <c r="E227" s="40"/>
      <c r="F227" s="225" t="s">
        <v>358</v>
      </c>
      <c r="G227" s="40"/>
      <c r="H227" s="40"/>
      <c r="I227" s="226"/>
      <c r="J227" s="40"/>
      <c r="K227" s="40"/>
      <c r="L227" s="41"/>
      <c r="M227" s="227"/>
      <c r="N227" s="22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5" t="s">
        <v>140</v>
      </c>
      <c r="AU227" s="15" t="s">
        <v>78</v>
      </c>
    </row>
    <row r="228" s="10" customFormat="1">
      <c r="A228" s="10"/>
      <c r="B228" s="229"/>
      <c r="C228" s="230"/>
      <c r="D228" s="224" t="s">
        <v>146</v>
      </c>
      <c r="E228" s="231" t="s">
        <v>1</v>
      </c>
      <c r="F228" s="232" t="s">
        <v>359</v>
      </c>
      <c r="G228" s="230"/>
      <c r="H228" s="233">
        <v>5240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39" t="s">
        <v>146</v>
      </c>
      <c r="AU228" s="239" t="s">
        <v>78</v>
      </c>
      <c r="AV228" s="10" t="s">
        <v>87</v>
      </c>
      <c r="AW228" s="10" t="s">
        <v>32</v>
      </c>
      <c r="AX228" s="10" t="s">
        <v>85</v>
      </c>
      <c r="AY228" s="239" t="s">
        <v>138</v>
      </c>
    </row>
    <row r="229" s="2" customFormat="1" ht="21.75" customHeight="1">
      <c r="A229" s="38"/>
      <c r="B229" s="39"/>
      <c r="C229" s="211" t="s">
        <v>360</v>
      </c>
      <c r="D229" s="211" t="s">
        <v>133</v>
      </c>
      <c r="E229" s="212" t="s">
        <v>361</v>
      </c>
      <c r="F229" s="213" t="s">
        <v>362</v>
      </c>
      <c r="G229" s="214" t="s">
        <v>356</v>
      </c>
      <c r="H229" s="215">
        <v>104</v>
      </c>
      <c r="I229" s="216"/>
      <c r="J229" s="217">
        <f>ROUND(I229*H229,2)</f>
        <v>0</v>
      </c>
      <c r="K229" s="218"/>
      <c r="L229" s="41"/>
      <c r="M229" s="219" t="s">
        <v>1</v>
      </c>
      <c r="N229" s="220" t="s">
        <v>43</v>
      </c>
      <c r="O229" s="91"/>
      <c r="P229" s="221">
        <f>O229*H229</f>
        <v>0</v>
      </c>
      <c r="Q229" s="221">
        <v>0.07417</v>
      </c>
      <c r="R229" s="221">
        <f>Q229*H229</f>
        <v>7.7136800000000001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137</v>
      </c>
      <c r="AT229" s="223" t="s">
        <v>133</v>
      </c>
      <c r="AU229" s="223" t="s">
        <v>78</v>
      </c>
      <c r="AY229" s="15" t="s">
        <v>138</v>
      </c>
      <c r="BE229" s="151">
        <f>IF(N229="základní",J229,0)</f>
        <v>0</v>
      </c>
      <c r="BF229" s="151">
        <f>IF(N229="snížená",J229,0)</f>
        <v>0</v>
      </c>
      <c r="BG229" s="151">
        <f>IF(N229="zákl. přenesená",J229,0)</f>
        <v>0</v>
      </c>
      <c r="BH229" s="151">
        <f>IF(N229="sníž. přenesená",J229,0)</f>
        <v>0</v>
      </c>
      <c r="BI229" s="151">
        <f>IF(N229="nulová",J229,0)</f>
        <v>0</v>
      </c>
      <c r="BJ229" s="15" t="s">
        <v>85</v>
      </c>
      <c r="BK229" s="151">
        <f>ROUND(I229*H229,2)</f>
        <v>0</v>
      </c>
      <c r="BL229" s="15" t="s">
        <v>137</v>
      </c>
      <c r="BM229" s="223" t="s">
        <v>363</v>
      </c>
    </row>
    <row r="230" s="2" customFormat="1">
      <c r="A230" s="38"/>
      <c r="B230" s="39"/>
      <c r="C230" s="40"/>
      <c r="D230" s="224" t="s">
        <v>140</v>
      </c>
      <c r="E230" s="40"/>
      <c r="F230" s="225" t="s">
        <v>364</v>
      </c>
      <c r="G230" s="40"/>
      <c r="H230" s="40"/>
      <c r="I230" s="226"/>
      <c r="J230" s="40"/>
      <c r="K230" s="40"/>
      <c r="L230" s="41"/>
      <c r="M230" s="227"/>
      <c r="N230" s="228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5" t="s">
        <v>140</v>
      </c>
      <c r="AU230" s="15" t="s">
        <v>78</v>
      </c>
    </row>
    <row r="231" s="10" customFormat="1">
      <c r="A231" s="10"/>
      <c r="B231" s="229"/>
      <c r="C231" s="230"/>
      <c r="D231" s="224" t="s">
        <v>146</v>
      </c>
      <c r="E231" s="231" t="s">
        <v>1</v>
      </c>
      <c r="F231" s="232" t="s">
        <v>365</v>
      </c>
      <c r="G231" s="230"/>
      <c r="H231" s="233">
        <v>104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39" t="s">
        <v>146</v>
      </c>
      <c r="AU231" s="239" t="s">
        <v>78</v>
      </c>
      <c r="AV231" s="10" t="s">
        <v>87</v>
      </c>
      <c r="AW231" s="10" t="s">
        <v>32</v>
      </c>
      <c r="AX231" s="10" t="s">
        <v>85</v>
      </c>
      <c r="AY231" s="239" t="s">
        <v>138</v>
      </c>
    </row>
    <row r="232" s="2" customFormat="1" ht="21.75" customHeight="1">
      <c r="A232" s="38"/>
      <c r="B232" s="39"/>
      <c r="C232" s="211" t="s">
        <v>366</v>
      </c>
      <c r="D232" s="211" t="s">
        <v>133</v>
      </c>
      <c r="E232" s="212" t="s">
        <v>367</v>
      </c>
      <c r="F232" s="213" t="s">
        <v>368</v>
      </c>
      <c r="G232" s="214" t="s">
        <v>369</v>
      </c>
      <c r="H232" s="215">
        <v>18</v>
      </c>
      <c r="I232" s="216"/>
      <c r="J232" s="217">
        <f>ROUND(I232*H232,2)</f>
        <v>0</v>
      </c>
      <c r="K232" s="218"/>
      <c r="L232" s="41"/>
      <c r="M232" s="219" t="s">
        <v>1</v>
      </c>
      <c r="N232" s="220" t="s">
        <v>43</v>
      </c>
      <c r="O232" s="91"/>
      <c r="P232" s="221">
        <f>O232*H232</f>
        <v>0</v>
      </c>
      <c r="Q232" s="221">
        <v>400</v>
      </c>
      <c r="R232" s="221">
        <f>Q232*H232</f>
        <v>7200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370</v>
      </c>
      <c r="AT232" s="223" t="s">
        <v>133</v>
      </c>
      <c r="AU232" s="223" t="s">
        <v>78</v>
      </c>
      <c r="AY232" s="15" t="s">
        <v>138</v>
      </c>
      <c r="BE232" s="151">
        <f>IF(N232="základní",J232,0)</f>
        <v>0</v>
      </c>
      <c r="BF232" s="151">
        <f>IF(N232="snížená",J232,0)</f>
        <v>0</v>
      </c>
      <c r="BG232" s="151">
        <f>IF(N232="zákl. přenesená",J232,0)</f>
        <v>0</v>
      </c>
      <c r="BH232" s="151">
        <f>IF(N232="sníž. přenesená",J232,0)</f>
        <v>0</v>
      </c>
      <c r="BI232" s="151">
        <f>IF(N232="nulová",J232,0)</f>
        <v>0</v>
      </c>
      <c r="BJ232" s="15" t="s">
        <v>85</v>
      </c>
      <c r="BK232" s="151">
        <f>ROUND(I232*H232,2)</f>
        <v>0</v>
      </c>
      <c r="BL232" s="15" t="s">
        <v>370</v>
      </c>
      <c r="BM232" s="223" t="s">
        <v>371</v>
      </c>
    </row>
    <row r="233" s="2" customFormat="1" ht="21.75" customHeight="1">
      <c r="A233" s="38"/>
      <c r="B233" s="39"/>
      <c r="C233" s="211" t="s">
        <v>372</v>
      </c>
      <c r="D233" s="211" t="s">
        <v>133</v>
      </c>
      <c r="E233" s="212" t="s">
        <v>373</v>
      </c>
      <c r="F233" s="213" t="s">
        <v>374</v>
      </c>
      <c r="G233" s="214" t="s">
        <v>182</v>
      </c>
      <c r="H233" s="215">
        <v>90.602999999999994</v>
      </c>
      <c r="I233" s="216"/>
      <c r="J233" s="217">
        <f>ROUND(I233*H233,2)</f>
        <v>0</v>
      </c>
      <c r="K233" s="218"/>
      <c r="L233" s="41"/>
      <c r="M233" s="219" t="s">
        <v>1</v>
      </c>
      <c r="N233" s="220" t="s">
        <v>43</v>
      </c>
      <c r="O233" s="91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137</v>
      </c>
      <c r="AT233" s="223" t="s">
        <v>133</v>
      </c>
      <c r="AU233" s="223" t="s">
        <v>78</v>
      </c>
      <c r="AY233" s="15" t="s">
        <v>138</v>
      </c>
      <c r="BE233" s="151">
        <f>IF(N233="základní",J233,0)</f>
        <v>0</v>
      </c>
      <c r="BF233" s="151">
        <f>IF(N233="snížená",J233,0)</f>
        <v>0</v>
      </c>
      <c r="BG233" s="151">
        <f>IF(N233="zákl. přenesená",J233,0)</f>
        <v>0</v>
      </c>
      <c r="BH233" s="151">
        <f>IF(N233="sníž. přenesená",J233,0)</f>
        <v>0</v>
      </c>
      <c r="BI233" s="151">
        <f>IF(N233="nulová",J233,0)</f>
        <v>0</v>
      </c>
      <c r="BJ233" s="15" t="s">
        <v>85</v>
      </c>
      <c r="BK233" s="151">
        <f>ROUND(I233*H233,2)</f>
        <v>0</v>
      </c>
      <c r="BL233" s="15" t="s">
        <v>137</v>
      </c>
      <c r="BM233" s="223" t="s">
        <v>375</v>
      </c>
    </row>
    <row r="234" s="2" customFormat="1">
      <c r="A234" s="38"/>
      <c r="B234" s="39"/>
      <c r="C234" s="40"/>
      <c r="D234" s="224" t="s">
        <v>140</v>
      </c>
      <c r="E234" s="40"/>
      <c r="F234" s="225" t="s">
        <v>376</v>
      </c>
      <c r="G234" s="40"/>
      <c r="H234" s="40"/>
      <c r="I234" s="226"/>
      <c r="J234" s="40"/>
      <c r="K234" s="40"/>
      <c r="L234" s="41"/>
      <c r="M234" s="251"/>
      <c r="N234" s="252"/>
      <c r="O234" s="253"/>
      <c r="P234" s="253"/>
      <c r="Q234" s="253"/>
      <c r="R234" s="253"/>
      <c r="S234" s="253"/>
      <c r="T234" s="254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5" t="s">
        <v>140</v>
      </c>
      <c r="AU234" s="15" t="s">
        <v>78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1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VXxOYJQ/5yKIk3PsM1aCauJtcwS8cDUPXhCKrkRbRWgHuhy+LmUQ1rnfn75hwBECsBWAifYykNQepKCfX6NxOg==" hashValue="A9ZC7xSovgP2j4ce5ylpZV2hGM6N9UlId08O9aXrm4PUhgMtscLduLJWhhFpF2JbGWeI3sLZpQpNCCRU79Y8HQ==" algorithmName="SHA-512" password="CC35"/>
  <autoFilter ref="C115:K23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112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26.25" customHeight="1">
      <c r="B7" s="18"/>
      <c r="E7" s="163" t="str">
        <f>'Rekapitulace stavby'!K6</f>
        <v>Zpracování PD na realizaci LBK na parcelách KN 1241/681,KN 6371/41 a KN 6373/47 v k.ú.Velké Bílovice</v>
      </c>
      <c r="F7" s="162"/>
      <c r="G7" s="162"/>
      <c r="H7" s="162"/>
      <c r="L7" s="18"/>
    </row>
    <row r="8" s="1" customFormat="1" ht="12" customHeight="1">
      <c r="B8" s="18"/>
      <c r="D8" s="162" t="s">
        <v>113</v>
      </c>
      <c r="L8" s="18"/>
    </row>
    <row r="9" s="2" customFormat="1" ht="16.5" customHeight="1">
      <c r="A9" s="38"/>
      <c r="B9" s="41"/>
      <c r="C9" s="38"/>
      <c r="D9" s="38"/>
      <c r="E9" s="163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2" t="s">
        <v>377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4" t="s">
        <v>378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2" t="s">
        <v>18</v>
      </c>
      <c r="E13" s="38"/>
      <c r="F13" s="141" t="s">
        <v>1</v>
      </c>
      <c r="G13" s="38"/>
      <c r="H13" s="38"/>
      <c r="I13" s="16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20</v>
      </c>
      <c r="E14" s="38"/>
      <c r="F14" s="141" t="s">
        <v>21</v>
      </c>
      <c r="G14" s="38"/>
      <c r="H14" s="38"/>
      <c r="I14" s="162" t="s">
        <v>22</v>
      </c>
      <c r="J14" s="165" t="str">
        <f>'Rekapitulace stavby'!AN8</f>
        <v>20. 10. 2020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2" t="s">
        <v>24</v>
      </c>
      <c r="E16" s="38"/>
      <c r="F16" s="38"/>
      <c r="G16" s="38"/>
      <c r="H16" s="38"/>
      <c r="I16" s="16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1" t="s">
        <v>26</v>
      </c>
      <c r="F17" s="38"/>
      <c r="G17" s="38"/>
      <c r="H17" s="38"/>
      <c r="I17" s="16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2" t="s">
        <v>28</v>
      </c>
      <c r="E19" s="38"/>
      <c r="F19" s="38"/>
      <c r="G19" s="38"/>
      <c r="H19" s="38"/>
      <c r="I19" s="162" t="s">
        <v>25</v>
      </c>
      <c r="J19" s="31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'Rekapitulace stavby'!E14</f>
        <v>Vyplň údaj</v>
      </c>
      <c r="F20" s="141"/>
      <c r="G20" s="141"/>
      <c r="H20" s="141"/>
      <c r="I20" s="162" t="s">
        <v>27</v>
      </c>
      <c r="J20" s="31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2" t="s">
        <v>30</v>
      </c>
      <c r="E22" s="38"/>
      <c r="F22" s="38"/>
      <c r="G22" s="38"/>
      <c r="H22" s="38"/>
      <c r="I22" s="16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1" t="s">
        <v>31</v>
      </c>
      <c r="F23" s="38"/>
      <c r="G23" s="38"/>
      <c r="H23" s="38"/>
      <c r="I23" s="16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2" t="s">
        <v>33</v>
      </c>
      <c r="E25" s="38"/>
      <c r="F25" s="38"/>
      <c r="G25" s="38"/>
      <c r="H25" s="38"/>
      <c r="I25" s="16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1" t="s">
        <v>34</v>
      </c>
      <c r="F26" s="38"/>
      <c r="G26" s="38"/>
      <c r="H26" s="38"/>
      <c r="I26" s="16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6"/>
      <c r="J29" s="166"/>
      <c r="K29" s="166"/>
      <c r="L29" s="169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1" t="s">
        <v>38</v>
      </c>
      <c r="E32" s="38"/>
      <c r="F32" s="38"/>
      <c r="G32" s="38"/>
      <c r="H32" s="38"/>
      <c r="I32" s="38"/>
      <c r="J32" s="172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70"/>
      <c r="E33" s="170"/>
      <c r="F33" s="170"/>
      <c r="G33" s="170"/>
      <c r="H33" s="170"/>
      <c r="I33" s="170"/>
      <c r="J33" s="170"/>
      <c r="K33" s="17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3" t="s">
        <v>40</v>
      </c>
      <c r="G34" s="38"/>
      <c r="H34" s="38"/>
      <c r="I34" s="173" t="s">
        <v>39</v>
      </c>
      <c r="J34" s="173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4" t="s">
        <v>42</v>
      </c>
      <c r="E35" s="162" t="s">
        <v>43</v>
      </c>
      <c r="F35" s="175">
        <f>ROUND((SUM(BE120:BE137)),  2)</f>
        <v>0</v>
      </c>
      <c r="G35" s="38"/>
      <c r="H35" s="38"/>
      <c r="I35" s="176">
        <v>0.20999999999999999</v>
      </c>
      <c r="J35" s="175">
        <f>ROUND(((SUM(BE120:BE137))*I35),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62" t="s">
        <v>44</v>
      </c>
      <c r="F36" s="175">
        <f>ROUND((SUM(BF120:BF137)),  2)</f>
        <v>0</v>
      </c>
      <c r="G36" s="38"/>
      <c r="H36" s="38"/>
      <c r="I36" s="176">
        <v>0.14999999999999999</v>
      </c>
      <c r="J36" s="175">
        <f>ROUND(((SUM(BF120:BF137))*I36),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45</v>
      </c>
      <c r="F37" s="175">
        <f>ROUND((SUM(BG120:BG137)),  2)</f>
        <v>0</v>
      </c>
      <c r="G37" s="38"/>
      <c r="H37" s="38"/>
      <c r="I37" s="176">
        <v>0.20999999999999999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62" t="s">
        <v>46</v>
      </c>
      <c r="F38" s="175">
        <f>ROUND((SUM(BH120:BH137)),  2)</f>
        <v>0</v>
      </c>
      <c r="G38" s="38"/>
      <c r="H38" s="38"/>
      <c r="I38" s="176">
        <v>0.14999999999999999</v>
      </c>
      <c r="J38" s="17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2" t="s">
        <v>47</v>
      </c>
      <c r="F39" s="175">
        <f>ROUND((SUM(BI120:BI137)),  2)</f>
        <v>0</v>
      </c>
      <c r="G39" s="38"/>
      <c r="H39" s="38"/>
      <c r="I39" s="176">
        <v>0</v>
      </c>
      <c r="J39" s="17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95" t="str">
        <f>E7</f>
        <v>Zpracování PD na realizaci LBK na parcelách KN 1241/681,KN 6371/41 a KN 6373/47 v k.ú.Velké Bílovice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8"/>
      <c r="B87" s="39"/>
      <c r="C87" s="40"/>
      <c r="D87" s="40"/>
      <c r="E87" s="195" t="s">
        <v>114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0" t="s">
        <v>377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SO-011 - 1. rok pěstební péče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0" t="s">
        <v>20</v>
      </c>
      <c r="D91" s="40"/>
      <c r="E91" s="40"/>
      <c r="F91" s="25" t="str">
        <f>F14</f>
        <v>k.ú.Velké Bílovice</v>
      </c>
      <c r="G91" s="40"/>
      <c r="H91" s="40"/>
      <c r="I91" s="30" t="s">
        <v>22</v>
      </c>
      <c r="J91" s="79" t="str">
        <f>IF(J14="","",J14)</f>
        <v>20. 10. 2020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0" t="s">
        <v>24</v>
      </c>
      <c r="D93" s="40"/>
      <c r="E93" s="40"/>
      <c r="F93" s="25" t="str">
        <f>E17</f>
        <v>ČR-SPÚ, KPÚ pro JMK, Pobočka Břeclav</v>
      </c>
      <c r="G93" s="40"/>
      <c r="H93" s="40"/>
      <c r="I93" s="30" t="s">
        <v>30</v>
      </c>
      <c r="J93" s="34" t="str">
        <f>E23</f>
        <v>Agroprojekt PSO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0" t="s">
        <v>28</v>
      </c>
      <c r="D94" s="40"/>
      <c r="E94" s="40"/>
      <c r="F94" s="25" t="str">
        <f>IF(E20="","",E20)</f>
        <v>Vyplň údaj</v>
      </c>
      <c r="G94" s="40"/>
      <c r="H94" s="40"/>
      <c r="I94" s="30" t="s">
        <v>33</v>
      </c>
      <c r="J94" s="34" t="str">
        <f>E26</f>
        <v>Daniel Doubrava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6" t="s">
        <v>116</v>
      </c>
      <c r="D96" s="156"/>
      <c r="E96" s="156"/>
      <c r="F96" s="156"/>
      <c r="G96" s="156"/>
      <c r="H96" s="156"/>
      <c r="I96" s="156"/>
      <c r="J96" s="197" t="s">
        <v>117</v>
      </c>
      <c r="K96" s="15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98" t="s">
        <v>118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119</v>
      </c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1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95" t="str">
        <f>E7</f>
        <v>Zpracování PD na realizaci LBK na parcelách KN 1241/681,KN 6371/41 a KN 6373/47 v k.ú.Velké Bílovice</v>
      </c>
      <c r="F108" s="30"/>
      <c r="G108" s="30"/>
      <c r="H108" s="3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8"/>
      <c r="B110" s="39"/>
      <c r="C110" s="40"/>
      <c r="D110" s="40"/>
      <c r="E110" s="195" t="s">
        <v>114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377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SO-011 - 1. rok pěstební péče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F14</f>
        <v>k.ú.Velké Bílovice</v>
      </c>
      <c r="G114" s="40"/>
      <c r="H114" s="40"/>
      <c r="I114" s="30" t="s">
        <v>22</v>
      </c>
      <c r="J114" s="79" t="str">
        <f>IF(J14="","",J14)</f>
        <v>20. 10. 2020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E17</f>
        <v>ČR-SPÚ, KPÚ pro JMK, Pobočka Břeclav</v>
      </c>
      <c r="G116" s="40"/>
      <c r="H116" s="40"/>
      <c r="I116" s="30" t="s">
        <v>30</v>
      </c>
      <c r="J116" s="34" t="str">
        <f>E23</f>
        <v>Agroprojekt PSO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0" t="s">
        <v>28</v>
      </c>
      <c r="D117" s="40"/>
      <c r="E117" s="40"/>
      <c r="F117" s="25" t="str">
        <f>IF(E20="","",E20)</f>
        <v>Vyplň údaj</v>
      </c>
      <c r="G117" s="40"/>
      <c r="H117" s="40"/>
      <c r="I117" s="30" t="s">
        <v>33</v>
      </c>
      <c r="J117" s="34" t="str">
        <f>E26</f>
        <v>Daniel Doubrava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9" customFormat="1" ht="29.28" customHeight="1">
      <c r="A119" s="199"/>
      <c r="B119" s="200"/>
      <c r="C119" s="201" t="s">
        <v>121</v>
      </c>
      <c r="D119" s="202" t="s">
        <v>63</v>
      </c>
      <c r="E119" s="202" t="s">
        <v>59</v>
      </c>
      <c r="F119" s="202" t="s">
        <v>60</v>
      </c>
      <c r="G119" s="202" t="s">
        <v>122</v>
      </c>
      <c r="H119" s="202" t="s">
        <v>123</v>
      </c>
      <c r="I119" s="202" t="s">
        <v>124</v>
      </c>
      <c r="J119" s="203" t="s">
        <v>117</v>
      </c>
      <c r="K119" s="204" t="s">
        <v>125</v>
      </c>
      <c r="L119" s="205"/>
      <c r="M119" s="100" t="s">
        <v>1</v>
      </c>
      <c r="N119" s="101" t="s">
        <v>42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40"/>
      <c r="J120" s="206">
        <f>BK120</f>
        <v>0</v>
      </c>
      <c r="K120" s="40"/>
      <c r="L120" s="41"/>
      <c r="M120" s="103"/>
      <c r="N120" s="207"/>
      <c r="O120" s="104"/>
      <c r="P120" s="208">
        <f>SUM(P121:P137)</f>
        <v>0</v>
      </c>
      <c r="Q120" s="104"/>
      <c r="R120" s="208">
        <f>SUM(R121:R137)</f>
        <v>0.030000000000000002</v>
      </c>
      <c r="S120" s="104"/>
      <c r="T120" s="209">
        <f>SUM(T121:T137)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77</v>
      </c>
      <c r="AU120" s="15" t="s">
        <v>119</v>
      </c>
      <c r="BK120" s="210">
        <f>SUM(BK121:BK137)</f>
        <v>0</v>
      </c>
    </row>
    <row r="121" s="2" customFormat="1" ht="21.75" customHeight="1">
      <c r="A121" s="38"/>
      <c r="B121" s="39"/>
      <c r="C121" s="211" t="s">
        <v>85</v>
      </c>
      <c r="D121" s="211" t="s">
        <v>133</v>
      </c>
      <c r="E121" s="212" t="s">
        <v>379</v>
      </c>
      <c r="F121" s="213" t="s">
        <v>380</v>
      </c>
      <c r="G121" s="214" t="s">
        <v>188</v>
      </c>
      <c r="H121" s="215">
        <v>15970</v>
      </c>
      <c r="I121" s="216"/>
      <c r="J121" s="217">
        <f>ROUND(I121*H121,2)</f>
        <v>0</v>
      </c>
      <c r="K121" s="218"/>
      <c r="L121" s="41"/>
      <c r="M121" s="219" t="s">
        <v>1</v>
      </c>
      <c r="N121" s="220" t="s">
        <v>43</v>
      </c>
      <c r="O121" s="91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137</v>
      </c>
      <c r="AT121" s="223" t="s">
        <v>133</v>
      </c>
      <c r="AU121" s="223" t="s">
        <v>78</v>
      </c>
      <c r="AY121" s="15" t="s">
        <v>138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85</v>
      </c>
      <c r="BK121" s="151">
        <f>ROUND(I121*H121,2)</f>
        <v>0</v>
      </c>
      <c r="BL121" s="15" t="s">
        <v>137</v>
      </c>
      <c r="BM121" s="223" t="s">
        <v>381</v>
      </c>
    </row>
    <row r="122" s="2" customFormat="1">
      <c r="A122" s="38"/>
      <c r="B122" s="39"/>
      <c r="C122" s="40"/>
      <c r="D122" s="224" t="s">
        <v>140</v>
      </c>
      <c r="E122" s="40"/>
      <c r="F122" s="225" t="s">
        <v>382</v>
      </c>
      <c r="G122" s="40"/>
      <c r="H122" s="40"/>
      <c r="I122" s="226"/>
      <c r="J122" s="40"/>
      <c r="K122" s="40"/>
      <c r="L122" s="41"/>
      <c r="M122" s="227"/>
      <c r="N122" s="228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140</v>
      </c>
      <c r="AU122" s="15" t="s">
        <v>78</v>
      </c>
    </row>
    <row r="123" s="10" customFormat="1">
      <c r="A123" s="10"/>
      <c r="B123" s="229"/>
      <c r="C123" s="230"/>
      <c r="D123" s="224" t="s">
        <v>146</v>
      </c>
      <c r="E123" s="231" t="s">
        <v>1</v>
      </c>
      <c r="F123" s="232" t="s">
        <v>383</v>
      </c>
      <c r="G123" s="230"/>
      <c r="H123" s="233">
        <v>15970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39" t="s">
        <v>146</v>
      </c>
      <c r="AU123" s="239" t="s">
        <v>78</v>
      </c>
      <c r="AV123" s="10" t="s">
        <v>87</v>
      </c>
      <c r="AW123" s="10" t="s">
        <v>32</v>
      </c>
      <c r="AX123" s="10" t="s">
        <v>85</v>
      </c>
      <c r="AY123" s="239" t="s">
        <v>138</v>
      </c>
    </row>
    <row r="124" s="2" customFormat="1" ht="21.75" customHeight="1">
      <c r="A124" s="38"/>
      <c r="B124" s="39"/>
      <c r="C124" s="211" t="s">
        <v>87</v>
      </c>
      <c r="D124" s="211" t="s">
        <v>133</v>
      </c>
      <c r="E124" s="212" t="s">
        <v>384</v>
      </c>
      <c r="F124" s="213" t="s">
        <v>385</v>
      </c>
      <c r="G124" s="214" t="s">
        <v>188</v>
      </c>
      <c r="H124" s="215">
        <v>1500</v>
      </c>
      <c r="I124" s="216"/>
      <c r="J124" s="217">
        <f>ROUND(I124*H124,2)</f>
        <v>0</v>
      </c>
      <c r="K124" s="218"/>
      <c r="L124" s="41"/>
      <c r="M124" s="219" t="s">
        <v>1</v>
      </c>
      <c r="N124" s="220" t="s">
        <v>43</v>
      </c>
      <c r="O124" s="91"/>
      <c r="P124" s="221">
        <f>O124*H124</f>
        <v>0</v>
      </c>
      <c r="Q124" s="221">
        <v>2.0000000000000002E-05</v>
      </c>
      <c r="R124" s="221">
        <f>Q124*H124</f>
        <v>0.030000000000000002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137</v>
      </c>
      <c r="AT124" s="223" t="s">
        <v>133</v>
      </c>
      <c r="AU124" s="223" t="s">
        <v>78</v>
      </c>
      <c r="AY124" s="15" t="s">
        <v>138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5" t="s">
        <v>85</v>
      </c>
      <c r="BK124" s="151">
        <f>ROUND(I124*H124,2)</f>
        <v>0</v>
      </c>
      <c r="BL124" s="15" t="s">
        <v>137</v>
      </c>
      <c r="BM124" s="223" t="s">
        <v>386</v>
      </c>
    </row>
    <row r="125" s="2" customFormat="1">
      <c r="A125" s="38"/>
      <c r="B125" s="39"/>
      <c r="C125" s="40"/>
      <c r="D125" s="224" t="s">
        <v>140</v>
      </c>
      <c r="E125" s="40"/>
      <c r="F125" s="225" t="s">
        <v>387</v>
      </c>
      <c r="G125" s="40"/>
      <c r="H125" s="40"/>
      <c r="I125" s="226"/>
      <c r="J125" s="40"/>
      <c r="K125" s="40"/>
      <c r="L125" s="41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140</v>
      </c>
      <c r="AU125" s="15" t="s">
        <v>78</v>
      </c>
    </row>
    <row r="126" s="10" customFormat="1">
      <c r="A126" s="10"/>
      <c r="B126" s="229"/>
      <c r="C126" s="230"/>
      <c r="D126" s="224" t="s">
        <v>146</v>
      </c>
      <c r="E126" s="231" t="s">
        <v>1</v>
      </c>
      <c r="F126" s="232" t="s">
        <v>388</v>
      </c>
      <c r="G126" s="230"/>
      <c r="H126" s="233">
        <v>1500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39" t="s">
        <v>146</v>
      </c>
      <c r="AU126" s="239" t="s">
        <v>78</v>
      </c>
      <c r="AV126" s="10" t="s">
        <v>87</v>
      </c>
      <c r="AW126" s="10" t="s">
        <v>32</v>
      </c>
      <c r="AX126" s="10" t="s">
        <v>85</v>
      </c>
      <c r="AY126" s="239" t="s">
        <v>138</v>
      </c>
    </row>
    <row r="127" s="2" customFormat="1" ht="16.5" customHeight="1">
      <c r="A127" s="38"/>
      <c r="B127" s="39"/>
      <c r="C127" s="211" t="s">
        <v>148</v>
      </c>
      <c r="D127" s="211" t="s">
        <v>133</v>
      </c>
      <c r="E127" s="212" t="s">
        <v>337</v>
      </c>
      <c r="F127" s="213" t="s">
        <v>338</v>
      </c>
      <c r="G127" s="214" t="s">
        <v>331</v>
      </c>
      <c r="H127" s="215">
        <v>1035.5</v>
      </c>
      <c r="I127" s="216"/>
      <c r="J127" s="217">
        <f>ROUND(I127*H127,2)</f>
        <v>0</v>
      </c>
      <c r="K127" s="218"/>
      <c r="L127" s="41"/>
      <c r="M127" s="219" t="s">
        <v>1</v>
      </c>
      <c r="N127" s="220" t="s">
        <v>43</v>
      </c>
      <c r="O127" s="91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137</v>
      </c>
      <c r="AT127" s="223" t="s">
        <v>133</v>
      </c>
      <c r="AU127" s="223" t="s">
        <v>78</v>
      </c>
      <c r="AY127" s="15" t="s">
        <v>138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137</v>
      </c>
      <c r="BM127" s="223" t="s">
        <v>389</v>
      </c>
    </row>
    <row r="128" s="2" customFormat="1">
      <c r="A128" s="38"/>
      <c r="B128" s="39"/>
      <c r="C128" s="40"/>
      <c r="D128" s="224" t="s">
        <v>140</v>
      </c>
      <c r="E128" s="40"/>
      <c r="F128" s="225" t="s">
        <v>340</v>
      </c>
      <c r="G128" s="40"/>
      <c r="H128" s="40"/>
      <c r="I128" s="226"/>
      <c r="J128" s="40"/>
      <c r="K128" s="40"/>
      <c r="L128" s="41"/>
      <c r="M128" s="227"/>
      <c r="N128" s="22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140</v>
      </c>
      <c r="AU128" s="15" t="s">
        <v>78</v>
      </c>
    </row>
    <row r="129" s="10" customFormat="1">
      <c r="A129" s="10"/>
      <c r="B129" s="229"/>
      <c r="C129" s="230"/>
      <c r="D129" s="224" t="s">
        <v>146</v>
      </c>
      <c r="E129" s="231" t="s">
        <v>1</v>
      </c>
      <c r="F129" s="232" t="s">
        <v>390</v>
      </c>
      <c r="G129" s="230"/>
      <c r="H129" s="233">
        <v>1035.5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39" t="s">
        <v>146</v>
      </c>
      <c r="AU129" s="239" t="s">
        <v>78</v>
      </c>
      <c r="AV129" s="10" t="s">
        <v>87</v>
      </c>
      <c r="AW129" s="10" t="s">
        <v>32</v>
      </c>
      <c r="AX129" s="10" t="s">
        <v>85</v>
      </c>
      <c r="AY129" s="239" t="s">
        <v>138</v>
      </c>
    </row>
    <row r="130" s="2" customFormat="1" ht="21.75" customHeight="1">
      <c r="A130" s="38"/>
      <c r="B130" s="39"/>
      <c r="C130" s="211" t="s">
        <v>137</v>
      </c>
      <c r="D130" s="211" t="s">
        <v>133</v>
      </c>
      <c r="E130" s="212" t="s">
        <v>343</v>
      </c>
      <c r="F130" s="213" t="s">
        <v>344</v>
      </c>
      <c r="G130" s="214" t="s">
        <v>331</v>
      </c>
      <c r="H130" s="215">
        <v>1035.5</v>
      </c>
      <c r="I130" s="216"/>
      <c r="J130" s="217">
        <f>ROUND(I130*H130,2)</f>
        <v>0</v>
      </c>
      <c r="K130" s="218"/>
      <c r="L130" s="41"/>
      <c r="M130" s="219" t="s">
        <v>1</v>
      </c>
      <c r="N130" s="220" t="s">
        <v>43</v>
      </c>
      <c r="O130" s="91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137</v>
      </c>
      <c r="AT130" s="223" t="s">
        <v>133</v>
      </c>
      <c r="AU130" s="223" t="s">
        <v>78</v>
      </c>
      <c r="AY130" s="15" t="s">
        <v>138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85</v>
      </c>
      <c r="BK130" s="151">
        <f>ROUND(I130*H130,2)</f>
        <v>0</v>
      </c>
      <c r="BL130" s="15" t="s">
        <v>137</v>
      </c>
      <c r="BM130" s="223" t="s">
        <v>391</v>
      </c>
    </row>
    <row r="131" s="2" customFormat="1">
      <c r="A131" s="38"/>
      <c r="B131" s="39"/>
      <c r="C131" s="40"/>
      <c r="D131" s="224" t="s">
        <v>140</v>
      </c>
      <c r="E131" s="40"/>
      <c r="F131" s="225" t="s">
        <v>346</v>
      </c>
      <c r="G131" s="40"/>
      <c r="H131" s="40"/>
      <c r="I131" s="226"/>
      <c r="J131" s="40"/>
      <c r="K131" s="40"/>
      <c r="L131" s="41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140</v>
      </c>
      <c r="AU131" s="15" t="s">
        <v>78</v>
      </c>
    </row>
    <row r="132" s="2" customFormat="1" ht="21.75" customHeight="1">
      <c r="A132" s="38"/>
      <c r="B132" s="39"/>
      <c r="C132" s="211" t="s">
        <v>157</v>
      </c>
      <c r="D132" s="211" t="s">
        <v>133</v>
      </c>
      <c r="E132" s="212" t="s">
        <v>348</v>
      </c>
      <c r="F132" s="213" t="s">
        <v>349</v>
      </c>
      <c r="G132" s="214" t="s">
        <v>331</v>
      </c>
      <c r="H132" s="215">
        <v>4142</v>
      </c>
      <c r="I132" s="216"/>
      <c r="J132" s="217">
        <f>ROUND(I132*H132,2)</f>
        <v>0</v>
      </c>
      <c r="K132" s="218"/>
      <c r="L132" s="41"/>
      <c r="M132" s="219" t="s">
        <v>1</v>
      </c>
      <c r="N132" s="220" t="s">
        <v>43</v>
      </c>
      <c r="O132" s="91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137</v>
      </c>
      <c r="AT132" s="223" t="s">
        <v>133</v>
      </c>
      <c r="AU132" s="223" t="s">
        <v>78</v>
      </c>
      <c r="AY132" s="15" t="s">
        <v>138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5" t="s">
        <v>85</v>
      </c>
      <c r="BK132" s="151">
        <f>ROUND(I132*H132,2)</f>
        <v>0</v>
      </c>
      <c r="BL132" s="15" t="s">
        <v>137</v>
      </c>
      <c r="BM132" s="223" t="s">
        <v>392</v>
      </c>
    </row>
    <row r="133" s="2" customFormat="1">
      <c r="A133" s="38"/>
      <c r="B133" s="39"/>
      <c r="C133" s="40"/>
      <c r="D133" s="224" t="s">
        <v>140</v>
      </c>
      <c r="E133" s="40"/>
      <c r="F133" s="225" t="s">
        <v>351</v>
      </c>
      <c r="G133" s="40"/>
      <c r="H133" s="40"/>
      <c r="I133" s="226"/>
      <c r="J133" s="40"/>
      <c r="K133" s="40"/>
      <c r="L133" s="41"/>
      <c r="M133" s="227"/>
      <c r="N133" s="22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5" t="s">
        <v>140</v>
      </c>
      <c r="AU133" s="15" t="s">
        <v>78</v>
      </c>
    </row>
    <row r="134" s="10" customFormat="1">
      <c r="A134" s="10"/>
      <c r="B134" s="229"/>
      <c r="C134" s="230"/>
      <c r="D134" s="224" t="s">
        <v>146</v>
      </c>
      <c r="E134" s="231" t="s">
        <v>1</v>
      </c>
      <c r="F134" s="232" t="s">
        <v>393</v>
      </c>
      <c r="G134" s="230"/>
      <c r="H134" s="233">
        <v>4142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39" t="s">
        <v>146</v>
      </c>
      <c r="AU134" s="239" t="s">
        <v>78</v>
      </c>
      <c r="AV134" s="10" t="s">
        <v>87</v>
      </c>
      <c r="AW134" s="10" t="s">
        <v>32</v>
      </c>
      <c r="AX134" s="10" t="s">
        <v>85</v>
      </c>
      <c r="AY134" s="239" t="s">
        <v>138</v>
      </c>
    </row>
    <row r="135" s="2" customFormat="1" ht="21.75" customHeight="1">
      <c r="A135" s="38"/>
      <c r="B135" s="39"/>
      <c r="C135" s="211" t="s">
        <v>162</v>
      </c>
      <c r="D135" s="211" t="s">
        <v>133</v>
      </c>
      <c r="E135" s="212" t="s">
        <v>175</v>
      </c>
      <c r="F135" s="213" t="s">
        <v>176</v>
      </c>
      <c r="G135" s="214" t="s">
        <v>136</v>
      </c>
      <c r="H135" s="215">
        <v>62334</v>
      </c>
      <c r="I135" s="216"/>
      <c r="J135" s="217">
        <f>ROUND(I135*H135,2)</f>
        <v>0</v>
      </c>
      <c r="K135" s="218"/>
      <c r="L135" s="41"/>
      <c r="M135" s="219" t="s">
        <v>1</v>
      </c>
      <c r="N135" s="220" t="s">
        <v>43</v>
      </c>
      <c r="O135" s="91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137</v>
      </c>
      <c r="AT135" s="223" t="s">
        <v>133</v>
      </c>
      <c r="AU135" s="223" t="s">
        <v>78</v>
      </c>
      <c r="AY135" s="15" t="s">
        <v>138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5" t="s">
        <v>85</v>
      </c>
      <c r="BK135" s="151">
        <f>ROUND(I135*H135,2)</f>
        <v>0</v>
      </c>
      <c r="BL135" s="15" t="s">
        <v>137</v>
      </c>
      <c r="BM135" s="223" t="s">
        <v>394</v>
      </c>
    </row>
    <row r="136" s="2" customFormat="1">
      <c r="A136" s="38"/>
      <c r="B136" s="39"/>
      <c r="C136" s="40"/>
      <c r="D136" s="224" t="s">
        <v>140</v>
      </c>
      <c r="E136" s="40"/>
      <c r="F136" s="225" t="s">
        <v>178</v>
      </c>
      <c r="G136" s="40"/>
      <c r="H136" s="40"/>
      <c r="I136" s="226"/>
      <c r="J136" s="40"/>
      <c r="K136" s="40"/>
      <c r="L136" s="41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140</v>
      </c>
      <c r="AU136" s="15" t="s">
        <v>78</v>
      </c>
    </row>
    <row r="137" s="10" customFormat="1">
      <c r="A137" s="10"/>
      <c r="B137" s="229"/>
      <c r="C137" s="230"/>
      <c r="D137" s="224" t="s">
        <v>146</v>
      </c>
      <c r="E137" s="231" t="s">
        <v>1</v>
      </c>
      <c r="F137" s="232" t="s">
        <v>395</v>
      </c>
      <c r="G137" s="230"/>
      <c r="H137" s="233">
        <v>62334</v>
      </c>
      <c r="I137" s="234"/>
      <c r="J137" s="230"/>
      <c r="K137" s="230"/>
      <c r="L137" s="235"/>
      <c r="M137" s="255"/>
      <c r="N137" s="256"/>
      <c r="O137" s="256"/>
      <c r="P137" s="256"/>
      <c r="Q137" s="256"/>
      <c r="R137" s="256"/>
      <c r="S137" s="256"/>
      <c r="T137" s="25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39" t="s">
        <v>146</v>
      </c>
      <c r="AU137" s="239" t="s">
        <v>78</v>
      </c>
      <c r="AV137" s="10" t="s">
        <v>87</v>
      </c>
      <c r="AW137" s="10" t="s">
        <v>32</v>
      </c>
      <c r="AX137" s="10" t="s">
        <v>85</v>
      </c>
      <c r="AY137" s="239" t="s">
        <v>138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1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VmWOE4GfFtxNMz77yp8lskwonoZpBE2dF0xMryHrrtfbDuSE5puOrCFD8v+rOvacYM923nuOQRQYBno2N54U4w==" hashValue="v7y/apijFgqHhy/uoDC+QcD9ZvmVX6cpZipeZt55klmOMfV0lo7qKoXD47Asj6OaK7uD6moam0hF3EpzPFOSLw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112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26.25" customHeight="1">
      <c r="B7" s="18"/>
      <c r="E7" s="163" t="str">
        <f>'Rekapitulace stavby'!K6</f>
        <v>Zpracování PD na realizaci LBK na parcelách KN 1241/681,KN 6371/41 a KN 6373/47 v k.ú.Velké Bílovice</v>
      </c>
      <c r="F7" s="162"/>
      <c r="G7" s="162"/>
      <c r="H7" s="162"/>
      <c r="L7" s="18"/>
    </row>
    <row r="8" s="1" customFormat="1" ht="12" customHeight="1">
      <c r="B8" s="18"/>
      <c r="D8" s="162" t="s">
        <v>113</v>
      </c>
      <c r="L8" s="18"/>
    </row>
    <row r="9" s="2" customFormat="1" ht="16.5" customHeight="1">
      <c r="A9" s="38"/>
      <c r="B9" s="41"/>
      <c r="C9" s="38"/>
      <c r="D9" s="38"/>
      <c r="E9" s="163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2" t="s">
        <v>377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4" t="s">
        <v>396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2" t="s">
        <v>18</v>
      </c>
      <c r="E13" s="38"/>
      <c r="F13" s="141" t="s">
        <v>1</v>
      </c>
      <c r="G13" s="38"/>
      <c r="H13" s="38"/>
      <c r="I13" s="16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20</v>
      </c>
      <c r="E14" s="38"/>
      <c r="F14" s="141" t="s">
        <v>21</v>
      </c>
      <c r="G14" s="38"/>
      <c r="H14" s="38"/>
      <c r="I14" s="162" t="s">
        <v>22</v>
      </c>
      <c r="J14" s="165" t="str">
        <f>'Rekapitulace stavby'!AN8</f>
        <v>20. 10. 2020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2" t="s">
        <v>24</v>
      </c>
      <c r="E16" s="38"/>
      <c r="F16" s="38"/>
      <c r="G16" s="38"/>
      <c r="H16" s="38"/>
      <c r="I16" s="16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1" t="s">
        <v>26</v>
      </c>
      <c r="F17" s="38"/>
      <c r="G17" s="38"/>
      <c r="H17" s="38"/>
      <c r="I17" s="16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2" t="s">
        <v>28</v>
      </c>
      <c r="E19" s="38"/>
      <c r="F19" s="38"/>
      <c r="G19" s="38"/>
      <c r="H19" s="38"/>
      <c r="I19" s="162" t="s">
        <v>25</v>
      </c>
      <c r="J19" s="31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'Rekapitulace stavby'!E14</f>
        <v>Vyplň údaj</v>
      </c>
      <c r="F20" s="141"/>
      <c r="G20" s="141"/>
      <c r="H20" s="141"/>
      <c r="I20" s="162" t="s">
        <v>27</v>
      </c>
      <c r="J20" s="31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2" t="s">
        <v>30</v>
      </c>
      <c r="E22" s="38"/>
      <c r="F22" s="38"/>
      <c r="G22" s="38"/>
      <c r="H22" s="38"/>
      <c r="I22" s="16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1" t="s">
        <v>31</v>
      </c>
      <c r="F23" s="38"/>
      <c r="G23" s="38"/>
      <c r="H23" s="38"/>
      <c r="I23" s="16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2" t="s">
        <v>33</v>
      </c>
      <c r="E25" s="38"/>
      <c r="F25" s="38"/>
      <c r="G25" s="38"/>
      <c r="H25" s="38"/>
      <c r="I25" s="16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1" t="s">
        <v>34</v>
      </c>
      <c r="F26" s="38"/>
      <c r="G26" s="38"/>
      <c r="H26" s="38"/>
      <c r="I26" s="16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6"/>
      <c r="J29" s="166"/>
      <c r="K29" s="166"/>
      <c r="L29" s="169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1" t="s">
        <v>38</v>
      </c>
      <c r="E32" s="38"/>
      <c r="F32" s="38"/>
      <c r="G32" s="38"/>
      <c r="H32" s="38"/>
      <c r="I32" s="38"/>
      <c r="J32" s="172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70"/>
      <c r="E33" s="170"/>
      <c r="F33" s="170"/>
      <c r="G33" s="170"/>
      <c r="H33" s="170"/>
      <c r="I33" s="170"/>
      <c r="J33" s="170"/>
      <c r="K33" s="17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3" t="s">
        <v>40</v>
      </c>
      <c r="G34" s="38"/>
      <c r="H34" s="38"/>
      <c r="I34" s="173" t="s">
        <v>39</v>
      </c>
      <c r="J34" s="173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4" t="s">
        <v>42</v>
      </c>
      <c r="E35" s="162" t="s">
        <v>43</v>
      </c>
      <c r="F35" s="175">
        <f>ROUND((SUM(BE120:BE137)),  2)</f>
        <v>0</v>
      </c>
      <c r="G35" s="38"/>
      <c r="H35" s="38"/>
      <c r="I35" s="176">
        <v>0.20999999999999999</v>
      </c>
      <c r="J35" s="175">
        <f>ROUND(((SUM(BE120:BE137))*I35),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62" t="s">
        <v>44</v>
      </c>
      <c r="F36" s="175">
        <f>ROUND((SUM(BF120:BF137)),  2)</f>
        <v>0</v>
      </c>
      <c r="G36" s="38"/>
      <c r="H36" s="38"/>
      <c r="I36" s="176">
        <v>0.14999999999999999</v>
      </c>
      <c r="J36" s="175">
        <f>ROUND(((SUM(BF120:BF137))*I36),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45</v>
      </c>
      <c r="F37" s="175">
        <f>ROUND((SUM(BG120:BG137)),  2)</f>
        <v>0</v>
      </c>
      <c r="G37" s="38"/>
      <c r="H37" s="38"/>
      <c r="I37" s="176">
        <v>0.20999999999999999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62" t="s">
        <v>46</v>
      </c>
      <c r="F38" s="175">
        <f>ROUND((SUM(BH120:BH137)),  2)</f>
        <v>0</v>
      </c>
      <c r="G38" s="38"/>
      <c r="H38" s="38"/>
      <c r="I38" s="176">
        <v>0.14999999999999999</v>
      </c>
      <c r="J38" s="17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2" t="s">
        <v>47</v>
      </c>
      <c r="F39" s="175">
        <f>ROUND((SUM(BI120:BI137)),  2)</f>
        <v>0</v>
      </c>
      <c r="G39" s="38"/>
      <c r="H39" s="38"/>
      <c r="I39" s="176">
        <v>0</v>
      </c>
      <c r="J39" s="17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95" t="str">
        <f>E7</f>
        <v>Zpracování PD na realizaci LBK na parcelách KN 1241/681,KN 6371/41 a KN 6373/47 v k.ú.Velké Bílovice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8"/>
      <c r="B87" s="39"/>
      <c r="C87" s="40"/>
      <c r="D87" s="40"/>
      <c r="E87" s="195" t="s">
        <v>114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0" t="s">
        <v>377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SO-012 - 2. rok pěstební péče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0" t="s">
        <v>20</v>
      </c>
      <c r="D91" s="40"/>
      <c r="E91" s="40"/>
      <c r="F91" s="25" t="str">
        <f>F14</f>
        <v>k.ú.Velké Bílovice</v>
      </c>
      <c r="G91" s="40"/>
      <c r="H91" s="40"/>
      <c r="I91" s="30" t="s">
        <v>22</v>
      </c>
      <c r="J91" s="79" t="str">
        <f>IF(J14="","",J14)</f>
        <v>20. 10. 2020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0" t="s">
        <v>24</v>
      </c>
      <c r="D93" s="40"/>
      <c r="E93" s="40"/>
      <c r="F93" s="25" t="str">
        <f>E17</f>
        <v>ČR-SPÚ, KPÚ pro JMK, Pobočka Břeclav</v>
      </c>
      <c r="G93" s="40"/>
      <c r="H93" s="40"/>
      <c r="I93" s="30" t="s">
        <v>30</v>
      </c>
      <c r="J93" s="34" t="str">
        <f>E23</f>
        <v>Agroprojekt PSO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0" t="s">
        <v>28</v>
      </c>
      <c r="D94" s="40"/>
      <c r="E94" s="40"/>
      <c r="F94" s="25" t="str">
        <f>IF(E20="","",E20)</f>
        <v>Vyplň údaj</v>
      </c>
      <c r="G94" s="40"/>
      <c r="H94" s="40"/>
      <c r="I94" s="30" t="s">
        <v>33</v>
      </c>
      <c r="J94" s="34" t="str">
        <f>E26</f>
        <v>Daniel Doubrava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6" t="s">
        <v>116</v>
      </c>
      <c r="D96" s="156"/>
      <c r="E96" s="156"/>
      <c r="F96" s="156"/>
      <c r="G96" s="156"/>
      <c r="H96" s="156"/>
      <c r="I96" s="156"/>
      <c r="J96" s="197" t="s">
        <v>117</v>
      </c>
      <c r="K96" s="15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98" t="s">
        <v>118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119</v>
      </c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1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95" t="str">
        <f>E7</f>
        <v>Zpracování PD na realizaci LBK na parcelách KN 1241/681,KN 6371/41 a KN 6373/47 v k.ú.Velké Bílovice</v>
      </c>
      <c r="F108" s="30"/>
      <c r="G108" s="30"/>
      <c r="H108" s="3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8"/>
      <c r="B110" s="39"/>
      <c r="C110" s="40"/>
      <c r="D110" s="40"/>
      <c r="E110" s="195" t="s">
        <v>114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377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SO-012 - 2. rok pěstební péče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F14</f>
        <v>k.ú.Velké Bílovice</v>
      </c>
      <c r="G114" s="40"/>
      <c r="H114" s="40"/>
      <c r="I114" s="30" t="s">
        <v>22</v>
      </c>
      <c r="J114" s="79" t="str">
        <f>IF(J14="","",J14)</f>
        <v>20. 10. 2020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E17</f>
        <v>ČR-SPÚ, KPÚ pro JMK, Pobočka Břeclav</v>
      </c>
      <c r="G116" s="40"/>
      <c r="H116" s="40"/>
      <c r="I116" s="30" t="s">
        <v>30</v>
      </c>
      <c r="J116" s="34" t="str">
        <f>E23</f>
        <v>Agroprojekt PSO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0" t="s">
        <v>28</v>
      </c>
      <c r="D117" s="40"/>
      <c r="E117" s="40"/>
      <c r="F117" s="25" t="str">
        <f>IF(E20="","",E20)</f>
        <v>Vyplň údaj</v>
      </c>
      <c r="G117" s="40"/>
      <c r="H117" s="40"/>
      <c r="I117" s="30" t="s">
        <v>33</v>
      </c>
      <c r="J117" s="34" t="str">
        <f>E26</f>
        <v>Daniel Doubrava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9" customFormat="1" ht="29.28" customHeight="1">
      <c r="A119" s="199"/>
      <c r="B119" s="200"/>
      <c r="C119" s="201" t="s">
        <v>121</v>
      </c>
      <c r="D119" s="202" t="s">
        <v>63</v>
      </c>
      <c r="E119" s="202" t="s">
        <v>59</v>
      </c>
      <c r="F119" s="202" t="s">
        <v>60</v>
      </c>
      <c r="G119" s="202" t="s">
        <v>122</v>
      </c>
      <c r="H119" s="202" t="s">
        <v>123</v>
      </c>
      <c r="I119" s="202" t="s">
        <v>124</v>
      </c>
      <c r="J119" s="203" t="s">
        <v>117</v>
      </c>
      <c r="K119" s="204" t="s">
        <v>125</v>
      </c>
      <c r="L119" s="205"/>
      <c r="M119" s="100" t="s">
        <v>1</v>
      </c>
      <c r="N119" s="101" t="s">
        <v>42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40"/>
      <c r="J120" s="206">
        <f>BK120</f>
        <v>0</v>
      </c>
      <c r="K120" s="40"/>
      <c r="L120" s="41"/>
      <c r="M120" s="103"/>
      <c r="N120" s="207"/>
      <c r="O120" s="104"/>
      <c r="P120" s="208">
        <f>SUM(P121:P137)</f>
        <v>0</v>
      </c>
      <c r="Q120" s="104"/>
      <c r="R120" s="208">
        <f>SUM(R121:R137)</f>
        <v>0.030000000000000002</v>
      </c>
      <c r="S120" s="104"/>
      <c r="T120" s="209">
        <f>SUM(T121:T137)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77</v>
      </c>
      <c r="AU120" s="15" t="s">
        <v>119</v>
      </c>
      <c r="BK120" s="210">
        <f>SUM(BK121:BK137)</f>
        <v>0</v>
      </c>
    </row>
    <row r="121" s="2" customFormat="1" ht="21.75" customHeight="1">
      <c r="A121" s="38"/>
      <c r="B121" s="39"/>
      <c r="C121" s="211" t="s">
        <v>85</v>
      </c>
      <c r="D121" s="211" t="s">
        <v>133</v>
      </c>
      <c r="E121" s="212" t="s">
        <v>379</v>
      </c>
      <c r="F121" s="213" t="s">
        <v>380</v>
      </c>
      <c r="G121" s="214" t="s">
        <v>188</v>
      </c>
      <c r="H121" s="215">
        <v>15970</v>
      </c>
      <c r="I121" s="216"/>
      <c r="J121" s="217">
        <f>ROUND(I121*H121,2)</f>
        <v>0</v>
      </c>
      <c r="K121" s="218"/>
      <c r="L121" s="41"/>
      <c r="M121" s="219" t="s">
        <v>1</v>
      </c>
      <c r="N121" s="220" t="s">
        <v>43</v>
      </c>
      <c r="O121" s="91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137</v>
      </c>
      <c r="AT121" s="223" t="s">
        <v>133</v>
      </c>
      <c r="AU121" s="223" t="s">
        <v>78</v>
      </c>
      <c r="AY121" s="15" t="s">
        <v>138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85</v>
      </c>
      <c r="BK121" s="151">
        <f>ROUND(I121*H121,2)</f>
        <v>0</v>
      </c>
      <c r="BL121" s="15" t="s">
        <v>137</v>
      </c>
      <c r="BM121" s="223" t="s">
        <v>397</v>
      </c>
    </row>
    <row r="122" s="2" customFormat="1">
      <c r="A122" s="38"/>
      <c r="B122" s="39"/>
      <c r="C122" s="40"/>
      <c r="D122" s="224" t="s">
        <v>140</v>
      </c>
      <c r="E122" s="40"/>
      <c r="F122" s="225" t="s">
        <v>382</v>
      </c>
      <c r="G122" s="40"/>
      <c r="H122" s="40"/>
      <c r="I122" s="226"/>
      <c r="J122" s="40"/>
      <c r="K122" s="40"/>
      <c r="L122" s="41"/>
      <c r="M122" s="227"/>
      <c r="N122" s="228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140</v>
      </c>
      <c r="AU122" s="15" t="s">
        <v>78</v>
      </c>
    </row>
    <row r="123" s="10" customFormat="1">
      <c r="A123" s="10"/>
      <c r="B123" s="229"/>
      <c r="C123" s="230"/>
      <c r="D123" s="224" t="s">
        <v>146</v>
      </c>
      <c r="E123" s="231" t="s">
        <v>1</v>
      </c>
      <c r="F123" s="232" t="s">
        <v>383</v>
      </c>
      <c r="G123" s="230"/>
      <c r="H123" s="233">
        <v>15970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39" t="s">
        <v>146</v>
      </c>
      <c r="AU123" s="239" t="s">
        <v>78</v>
      </c>
      <c r="AV123" s="10" t="s">
        <v>87</v>
      </c>
      <c r="AW123" s="10" t="s">
        <v>32</v>
      </c>
      <c r="AX123" s="10" t="s">
        <v>85</v>
      </c>
      <c r="AY123" s="239" t="s">
        <v>138</v>
      </c>
    </row>
    <row r="124" s="2" customFormat="1" ht="21.75" customHeight="1">
      <c r="A124" s="38"/>
      <c r="B124" s="39"/>
      <c r="C124" s="211" t="s">
        <v>87</v>
      </c>
      <c r="D124" s="211" t="s">
        <v>133</v>
      </c>
      <c r="E124" s="212" t="s">
        <v>384</v>
      </c>
      <c r="F124" s="213" t="s">
        <v>385</v>
      </c>
      <c r="G124" s="214" t="s">
        <v>188</v>
      </c>
      <c r="H124" s="215">
        <v>1500</v>
      </c>
      <c r="I124" s="216"/>
      <c r="J124" s="217">
        <f>ROUND(I124*H124,2)</f>
        <v>0</v>
      </c>
      <c r="K124" s="218"/>
      <c r="L124" s="41"/>
      <c r="M124" s="219" t="s">
        <v>1</v>
      </c>
      <c r="N124" s="220" t="s">
        <v>43</v>
      </c>
      <c r="O124" s="91"/>
      <c r="P124" s="221">
        <f>O124*H124</f>
        <v>0</v>
      </c>
      <c r="Q124" s="221">
        <v>2.0000000000000002E-05</v>
      </c>
      <c r="R124" s="221">
        <f>Q124*H124</f>
        <v>0.030000000000000002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137</v>
      </c>
      <c r="AT124" s="223" t="s">
        <v>133</v>
      </c>
      <c r="AU124" s="223" t="s">
        <v>78</v>
      </c>
      <c r="AY124" s="15" t="s">
        <v>138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5" t="s">
        <v>85</v>
      </c>
      <c r="BK124" s="151">
        <f>ROUND(I124*H124,2)</f>
        <v>0</v>
      </c>
      <c r="BL124" s="15" t="s">
        <v>137</v>
      </c>
      <c r="BM124" s="223" t="s">
        <v>398</v>
      </c>
    </row>
    <row r="125" s="2" customFormat="1">
      <c r="A125" s="38"/>
      <c r="B125" s="39"/>
      <c r="C125" s="40"/>
      <c r="D125" s="224" t="s">
        <v>140</v>
      </c>
      <c r="E125" s="40"/>
      <c r="F125" s="225" t="s">
        <v>387</v>
      </c>
      <c r="G125" s="40"/>
      <c r="H125" s="40"/>
      <c r="I125" s="226"/>
      <c r="J125" s="40"/>
      <c r="K125" s="40"/>
      <c r="L125" s="41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140</v>
      </c>
      <c r="AU125" s="15" t="s">
        <v>78</v>
      </c>
    </row>
    <row r="126" s="10" customFormat="1">
      <c r="A126" s="10"/>
      <c r="B126" s="229"/>
      <c r="C126" s="230"/>
      <c r="D126" s="224" t="s">
        <v>146</v>
      </c>
      <c r="E126" s="231" t="s">
        <v>1</v>
      </c>
      <c r="F126" s="232" t="s">
        <v>388</v>
      </c>
      <c r="G126" s="230"/>
      <c r="H126" s="233">
        <v>1500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39" t="s">
        <v>146</v>
      </c>
      <c r="AU126" s="239" t="s">
        <v>78</v>
      </c>
      <c r="AV126" s="10" t="s">
        <v>87</v>
      </c>
      <c r="AW126" s="10" t="s">
        <v>32</v>
      </c>
      <c r="AX126" s="10" t="s">
        <v>85</v>
      </c>
      <c r="AY126" s="239" t="s">
        <v>138</v>
      </c>
    </row>
    <row r="127" s="2" customFormat="1" ht="16.5" customHeight="1">
      <c r="A127" s="38"/>
      <c r="B127" s="39"/>
      <c r="C127" s="211" t="s">
        <v>148</v>
      </c>
      <c r="D127" s="211" t="s">
        <v>133</v>
      </c>
      <c r="E127" s="212" t="s">
        <v>337</v>
      </c>
      <c r="F127" s="213" t="s">
        <v>338</v>
      </c>
      <c r="G127" s="214" t="s">
        <v>331</v>
      </c>
      <c r="H127" s="215">
        <v>621.29999999999995</v>
      </c>
      <c r="I127" s="216"/>
      <c r="J127" s="217">
        <f>ROUND(I127*H127,2)</f>
        <v>0</v>
      </c>
      <c r="K127" s="218"/>
      <c r="L127" s="41"/>
      <c r="M127" s="219" t="s">
        <v>1</v>
      </c>
      <c r="N127" s="220" t="s">
        <v>43</v>
      </c>
      <c r="O127" s="91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137</v>
      </c>
      <c r="AT127" s="223" t="s">
        <v>133</v>
      </c>
      <c r="AU127" s="223" t="s">
        <v>78</v>
      </c>
      <c r="AY127" s="15" t="s">
        <v>138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137</v>
      </c>
      <c r="BM127" s="223" t="s">
        <v>399</v>
      </c>
    </row>
    <row r="128" s="2" customFormat="1">
      <c r="A128" s="38"/>
      <c r="B128" s="39"/>
      <c r="C128" s="40"/>
      <c r="D128" s="224" t="s">
        <v>140</v>
      </c>
      <c r="E128" s="40"/>
      <c r="F128" s="225" t="s">
        <v>340</v>
      </c>
      <c r="G128" s="40"/>
      <c r="H128" s="40"/>
      <c r="I128" s="226"/>
      <c r="J128" s="40"/>
      <c r="K128" s="40"/>
      <c r="L128" s="41"/>
      <c r="M128" s="227"/>
      <c r="N128" s="22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140</v>
      </c>
      <c r="AU128" s="15" t="s">
        <v>78</v>
      </c>
    </row>
    <row r="129" s="10" customFormat="1">
      <c r="A129" s="10"/>
      <c r="B129" s="229"/>
      <c r="C129" s="230"/>
      <c r="D129" s="224" t="s">
        <v>146</v>
      </c>
      <c r="E129" s="231" t="s">
        <v>1</v>
      </c>
      <c r="F129" s="232" t="s">
        <v>400</v>
      </c>
      <c r="G129" s="230"/>
      <c r="H129" s="233">
        <v>621.29999999999995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39" t="s">
        <v>146</v>
      </c>
      <c r="AU129" s="239" t="s">
        <v>78</v>
      </c>
      <c r="AV129" s="10" t="s">
        <v>87</v>
      </c>
      <c r="AW129" s="10" t="s">
        <v>32</v>
      </c>
      <c r="AX129" s="10" t="s">
        <v>85</v>
      </c>
      <c r="AY129" s="239" t="s">
        <v>138</v>
      </c>
    </row>
    <row r="130" s="2" customFormat="1" ht="21.75" customHeight="1">
      <c r="A130" s="38"/>
      <c r="B130" s="39"/>
      <c r="C130" s="211" t="s">
        <v>137</v>
      </c>
      <c r="D130" s="211" t="s">
        <v>133</v>
      </c>
      <c r="E130" s="212" t="s">
        <v>343</v>
      </c>
      <c r="F130" s="213" t="s">
        <v>344</v>
      </c>
      <c r="G130" s="214" t="s">
        <v>331</v>
      </c>
      <c r="H130" s="215">
        <v>621.29999999999995</v>
      </c>
      <c r="I130" s="216"/>
      <c r="J130" s="217">
        <f>ROUND(I130*H130,2)</f>
        <v>0</v>
      </c>
      <c r="K130" s="218"/>
      <c r="L130" s="41"/>
      <c r="M130" s="219" t="s">
        <v>1</v>
      </c>
      <c r="N130" s="220" t="s">
        <v>43</v>
      </c>
      <c r="O130" s="91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137</v>
      </c>
      <c r="AT130" s="223" t="s">
        <v>133</v>
      </c>
      <c r="AU130" s="223" t="s">
        <v>78</v>
      </c>
      <c r="AY130" s="15" t="s">
        <v>138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85</v>
      </c>
      <c r="BK130" s="151">
        <f>ROUND(I130*H130,2)</f>
        <v>0</v>
      </c>
      <c r="BL130" s="15" t="s">
        <v>137</v>
      </c>
      <c r="BM130" s="223" t="s">
        <v>401</v>
      </c>
    </row>
    <row r="131" s="2" customFormat="1">
      <c r="A131" s="38"/>
      <c r="B131" s="39"/>
      <c r="C131" s="40"/>
      <c r="D131" s="224" t="s">
        <v>140</v>
      </c>
      <c r="E131" s="40"/>
      <c r="F131" s="225" t="s">
        <v>346</v>
      </c>
      <c r="G131" s="40"/>
      <c r="H131" s="40"/>
      <c r="I131" s="226"/>
      <c r="J131" s="40"/>
      <c r="K131" s="40"/>
      <c r="L131" s="41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140</v>
      </c>
      <c r="AU131" s="15" t="s">
        <v>78</v>
      </c>
    </row>
    <row r="132" s="2" customFormat="1" ht="21.75" customHeight="1">
      <c r="A132" s="38"/>
      <c r="B132" s="39"/>
      <c r="C132" s="211" t="s">
        <v>157</v>
      </c>
      <c r="D132" s="211" t="s">
        <v>133</v>
      </c>
      <c r="E132" s="212" t="s">
        <v>348</v>
      </c>
      <c r="F132" s="213" t="s">
        <v>349</v>
      </c>
      <c r="G132" s="214" t="s">
        <v>331</v>
      </c>
      <c r="H132" s="215">
        <v>2485.1999999999998</v>
      </c>
      <c r="I132" s="216"/>
      <c r="J132" s="217">
        <f>ROUND(I132*H132,2)</f>
        <v>0</v>
      </c>
      <c r="K132" s="218"/>
      <c r="L132" s="41"/>
      <c r="M132" s="219" t="s">
        <v>1</v>
      </c>
      <c r="N132" s="220" t="s">
        <v>43</v>
      </c>
      <c r="O132" s="91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137</v>
      </c>
      <c r="AT132" s="223" t="s">
        <v>133</v>
      </c>
      <c r="AU132" s="223" t="s">
        <v>78</v>
      </c>
      <c r="AY132" s="15" t="s">
        <v>138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5" t="s">
        <v>85</v>
      </c>
      <c r="BK132" s="151">
        <f>ROUND(I132*H132,2)</f>
        <v>0</v>
      </c>
      <c r="BL132" s="15" t="s">
        <v>137</v>
      </c>
      <c r="BM132" s="223" t="s">
        <v>402</v>
      </c>
    </row>
    <row r="133" s="2" customFormat="1">
      <c r="A133" s="38"/>
      <c r="B133" s="39"/>
      <c r="C133" s="40"/>
      <c r="D133" s="224" t="s">
        <v>140</v>
      </c>
      <c r="E133" s="40"/>
      <c r="F133" s="225" t="s">
        <v>351</v>
      </c>
      <c r="G133" s="40"/>
      <c r="H133" s="40"/>
      <c r="I133" s="226"/>
      <c r="J133" s="40"/>
      <c r="K133" s="40"/>
      <c r="L133" s="41"/>
      <c r="M133" s="227"/>
      <c r="N133" s="22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5" t="s">
        <v>140</v>
      </c>
      <c r="AU133" s="15" t="s">
        <v>78</v>
      </c>
    </row>
    <row r="134" s="10" customFormat="1">
      <c r="A134" s="10"/>
      <c r="B134" s="229"/>
      <c r="C134" s="230"/>
      <c r="D134" s="224" t="s">
        <v>146</v>
      </c>
      <c r="E134" s="231" t="s">
        <v>1</v>
      </c>
      <c r="F134" s="232" t="s">
        <v>403</v>
      </c>
      <c r="G134" s="230"/>
      <c r="H134" s="233">
        <v>2485.1999999999998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39" t="s">
        <v>146</v>
      </c>
      <c r="AU134" s="239" t="s">
        <v>78</v>
      </c>
      <c r="AV134" s="10" t="s">
        <v>87</v>
      </c>
      <c r="AW134" s="10" t="s">
        <v>32</v>
      </c>
      <c r="AX134" s="10" t="s">
        <v>85</v>
      </c>
      <c r="AY134" s="239" t="s">
        <v>138</v>
      </c>
    </row>
    <row r="135" s="2" customFormat="1" ht="21.75" customHeight="1">
      <c r="A135" s="38"/>
      <c r="B135" s="39"/>
      <c r="C135" s="211" t="s">
        <v>162</v>
      </c>
      <c r="D135" s="211" t="s">
        <v>133</v>
      </c>
      <c r="E135" s="212" t="s">
        <v>175</v>
      </c>
      <c r="F135" s="213" t="s">
        <v>176</v>
      </c>
      <c r="G135" s="214" t="s">
        <v>136</v>
      </c>
      <c r="H135" s="215">
        <v>62334</v>
      </c>
      <c r="I135" s="216"/>
      <c r="J135" s="217">
        <f>ROUND(I135*H135,2)</f>
        <v>0</v>
      </c>
      <c r="K135" s="218"/>
      <c r="L135" s="41"/>
      <c r="M135" s="219" t="s">
        <v>1</v>
      </c>
      <c r="N135" s="220" t="s">
        <v>43</v>
      </c>
      <c r="O135" s="91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137</v>
      </c>
      <c r="AT135" s="223" t="s">
        <v>133</v>
      </c>
      <c r="AU135" s="223" t="s">
        <v>78</v>
      </c>
      <c r="AY135" s="15" t="s">
        <v>138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5" t="s">
        <v>85</v>
      </c>
      <c r="BK135" s="151">
        <f>ROUND(I135*H135,2)</f>
        <v>0</v>
      </c>
      <c r="BL135" s="15" t="s">
        <v>137</v>
      </c>
      <c r="BM135" s="223" t="s">
        <v>404</v>
      </c>
    </row>
    <row r="136" s="2" customFormat="1">
      <c r="A136" s="38"/>
      <c r="B136" s="39"/>
      <c r="C136" s="40"/>
      <c r="D136" s="224" t="s">
        <v>140</v>
      </c>
      <c r="E136" s="40"/>
      <c r="F136" s="225" t="s">
        <v>178</v>
      </c>
      <c r="G136" s="40"/>
      <c r="H136" s="40"/>
      <c r="I136" s="226"/>
      <c r="J136" s="40"/>
      <c r="K136" s="40"/>
      <c r="L136" s="41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140</v>
      </c>
      <c r="AU136" s="15" t="s">
        <v>78</v>
      </c>
    </row>
    <row r="137" s="10" customFormat="1">
      <c r="A137" s="10"/>
      <c r="B137" s="229"/>
      <c r="C137" s="230"/>
      <c r="D137" s="224" t="s">
        <v>146</v>
      </c>
      <c r="E137" s="231" t="s">
        <v>1</v>
      </c>
      <c r="F137" s="232" t="s">
        <v>395</v>
      </c>
      <c r="G137" s="230"/>
      <c r="H137" s="233">
        <v>62334</v>
      </c>
      <c r="I137" s="234"/>
      <c r="J137" s="230"/>
      <c r="K137" s="230"/>
      <c r="L137" s="235"/>
      <c r="M137" s="255"/>
      <c r="N137" s="256"/>
      <c r="O137" s="256"/>
      <c r="P137" s="256"/>
      <c r="Q137" s="256"/>
      <c r="R137" s="256"/>
      <c r="S137" s="256"/>
      <c r="T137" s="25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39" t="s">
        <v>146</v>
      </c>
      <c r="AU137" s="239" t="s">
        <v>78</v>
      </c>
      <c r="AV137" s="10" t="s">
        <v>87</v>
      </c>
      <c r="AW137" s="10" t="s">
        <v>32</v>
      </c>
      <c r="AX137" s="10" t="s">
        <v>85</v>
      </c>
      <c r="AY137" s="239" t="s">
        <v>138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1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Y8uMUDrNCmmAys4TNaPA14WRgoc3apW27U+9AcxyUMTZsTLmM5Hr8V4r8kkz6Gv5KK6n9BCO7FI/TF21a0vVrg==" hashValue="qiT+7cRU+xQyeI+36TblO4gBz5mRMbgGxjrMpQMUM5lK1giB85GXCe2A9GvNgO4UHt1UxnuzxOAKfoNrXKysaw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112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26.25" customHeight="1">
      <c r="B7" s="18"/>
      <c r="E7" s="163" t="str">
        <f>'Rekapitulace stavby'!K6</f>
        <v>Zpracování PD na realizaci LBK na parcelách KN 1241/681,KN 6371/41 a KN 6373/47 v k.ú.Velké Bílovice</v>
      </c>
      <c r="F7" s="162"/>
      <c r="G7" s="162"/>
      <c r="H7" s="162"/>
      <c r="L7" s="18"/>
    </row>
    <row r="8" s="1" customFormat="1" ht="12" customHeight="1">
      <c r="B8" s="18"/>
      <c r="D8" s="162" t="s">
        <v>113</v>
      </c>
      <c r="L8" s="18"/>
    </row>
    <row r="9" s="2" customFormat="1" ht="16.5" customHeight="1">
      <c r="A9" s="38"/>
      <c r="B9" s="41"/>
      <c r="C9" s="38"/>
      <c r="D9" s="38"/>
      <c r="E9" s="163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2" t="s">
        <v>377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4" t="s">
        <v>405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2" t="s">
        <v>18</v>
      </c>
      <c r="E13" s="38"/>
      <c r="F13" s="141" t="s">
        <v>1</v>
      </c>
      <c r="G13" s="38"/>
      <c r="H13" s="38"/>
      <c r="I13" s="16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20</v>
      </c>
      <c r="E14" s="38"/>
      <c r="F14" s="141" t="s">
        <v>21</v>
      </c>
      <c r="G14" s="38"/>
      <c r="H14" s="38"/>
      <c r="I14" s="162" t="s">
        <v>22</v>
      </c>
      <c r="J14" s="165" t="str">
        <f>'Rekapitulace stavby'!AN8</f>
        <v>20. 10. 2020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2" t="s">
        <v>24</v>
      </c>
      <c r="E16" s="38"/>
      <c r="F16" s="38"/>
      <c r="G16" s="38"/>
      <c r="H16" s="38"/>
      <c r="I16" s="16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1" t="s">
        <v>26</v>
      </c>
      <c r="F17" s="38"/>
      <c r="G17" s="38"/>
      <c r="H17" s="38"/>
      <c r="I17" s="16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2" t="s">
        <v>28</v>
      </c>
      <c r="E19" s="38"/>
      <c r="F19" s="38"/>
      <c r="G19" s="38"/>
      <c r="H19" s="38"/>
      <c r="I19" s="162" t="s">
        <v>25</v>
      </c>
      <c r="J19" s="31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'Rekapitulace stavby'!E14</f>
        <v>Vyplň údaj</v>
      </c>
      <c r="F20" s="141"/>
      <c r="G20" s="141"/>
      <c r="H20" s="141"/>
      <c r="I20" s="162" t="s">
        <v>27</v>
      </c>
      <c r="J20" s="31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2" t="s">
        <v>30</v>
      </c>
      <c r="E22" s="38"/>
      <c r="F22" s="38"/>
      <c r="G22" s="38"/>
      <c r="H22" s="38"/>
      <c r="I22" s="16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1" t="s">
        <v>31</v>
      </c>
      <c r="F23" s="38"/>
      <c r="G23" s="38"/>
      <c r="H23" s="38"/>
      <c r="I23" s="16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2" t="s">
        <v>33</v>
      </c>
      <c r="E25" s="38"/>
      <c r="F25" s="38"/>
      <c r="G25" s="38"/>
      <c r="H25" s="38"/>
      <c r="I25" s="16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1" t="s">
        <v>34</v>
      </c>
      <c r="F26" s="38"/>
      <c r="G26" s="38"/>
      <c r="H26" s="38"/>
      <c r="I26" s="16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6"/>
      <c r="J29" s="166"/>
      <c r="K29" s="166"/>
      <c r="L29" s="169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1" t="s">
        <v>38</v>
      </c>
      <c r="E32" s="38"/>
      <c r="F32" s="38"/>
      <c r="G32" s="38"/>
      <c r="H32" s="38"/>
      <c r="I32" s="38"/>
      <c r="J32" s="172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70"/>
      <c r="E33" s="170"/>
      <c r="F33" s="170"/>
      <c r="G33" s="170"/>
      <c r="H33" s="170"/>
      <c r="I33" s="170"/>
      <c r="J33" s="170"/>
      <c r="K33" s="17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3" t="s">
        <v>40</v>
      </c>
      <c r="G34" s="38"/>
      <c r="H34" s="38"/>
      <c r="I34" s="173" t="s">
        <v>39</v>
      </c>
      <c r="J34" s="173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4" t="s">
        <v>42</v>
      </c>
      <c r="E35" s="162" t="s">
        <v>43</v>
      </c>
      <c r="F35" s="175">
        <f>ROUND((SUM(BE120:BE140)),  2)</f>
        <v>0</v>
      </c>
      <c r="G35" s="38"/>
      <c r="H35" s="38"/>
      <c r="I35" s="176">
        <v>0.20999999999999999</v>
      </c>
      <c r="J35" s="175">
        <f>ROUND(((SUM(BE120:BE140))*I35),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62" t="s">
        <v>44</v>
      </c>
      <c r="F36" s="175">
        <f>ROUND((SUM(BF120:BF140)),  2)</f>
        <v>0</v>
      </c>
      <c r="G36" s="38"/>
      <c r="H36" s="38"/>
      <c r="I36" s="176">
        <v>0.14999999999999999</v>
      </c>
      <c r="J36" s="175">
        <f>ROUND(((SUM(BF120:BF140))*I36),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45</v>
      </c>
      <c r="F37" s="175">
        <f>ROUND((SUM(BG120:BG140)),  2)</f>
        <v>0</v>
      </c>
      <c r="G37" s="38"/>
      <c r="H37" s="38"/>
      <c r="I37" s="176">
        <v>0.20999999999999999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62" t="s">
        <v>46</v>
      </c>
      <c r="F38" s="175">
        <f>ROUND((SUM(BH120:BH140)),  2)</f>
        <v>0</v>
      </c>
      <c r="G38" s="38"/>
      <c r="H38" s="38"/>
      <c r="I38" s="176">
        <v>0.14999999999999999</v>
      </c>
      <c r="J38" s="17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2" t="s">
        <v>47</v>
      </c>
      <c r="F39" s="175">
        <f>ROUND((SUM(BI120:BI140)),  2)</f>
        <v>0</v>
      </c>
      <c r="G39" s="38"/>
      <c r="H39" s="38"/>
      <c r="I39" s="176">
        <v>0</v>
      </c>
      <c r="J39" s="17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95" t="str">
        <f>E7</f>
        <v>Zpracování PD na realizaci LBK na parcelách KN 1241/681,KN 6371/41 a KN 6373/47 v k.ú.Velké Bílovice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8"/>
      <c r="B87" s="39"/>
      <c r="C87" s="40"/>
      <c r="D87" s="40"/>
      <c r="E87" s="195" t="s">
        <v>114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0" t="s">
        <v>377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SO-013 - 3. rok pěstební péče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0" t="s">
        <v>20</v>
      </c>
      <c r="D91" s="40"/>
      <c r="E91" s="40"/>
      <c r="F91" s="25" t="str">
        <f>F14</f>
        <v>k.ú.Velké Bílovice</v>
      </c>
      <c r="G91" s="40"/>
      <c r="H91" s="40"/>
      <c r="I91" s="30" t="s">
        <v>22</v>
      </c>
      <c r="J91" s="79" t="str">
        <f>IF(J14="","",J14)</f>
        <v>20. 10. 2020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0" t="s">
        <v>24</v>
      </c>
      <c r="D93" s="40"/>
      <c r="E93" s="40"/>
      <c r="F93" s="25" t="str">
        <f>E17</f>
        <v>ČR-SPÚ, KPÚ pro JMK, Pobočka Břeclav</v>
      </c>
      <c r="G93" s="40"/>
      <c r="H93" s="40"/>
      <c r="I93" s="30" t="s">
        <v>30</v>
      </c>
      <c r="J93" s="34" t="str">
        <f>E23</f>
        <v>Agroprojekt PSO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0" t="s">
        <v>28</v>
      </c>
      <c r="D94" s="40"/>
      <c r="E94" s="40"/>
      <c r="F94" s="25" t="str">
        <f>IF(E20="","",E20)</f>
        <v>Vyplň údaj</v>
      </c>
      <c r="G94" s="40"/>
      <c r="H94" s="40"/>
      <c r="I94" s="30" t="s">
        <v>33</v>
      </c>
      <c r="J94" s="34" t="str">
        <f>E26</f>
        <v>Daniel Doubrava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6" t="s">
        <v>116</v>
      </c>
      <c r="D96" s="156"/>
      <c r="E96" s="156"/>
      <c r="F96" s="156"/>
      <c r="G96" s="156"/>
      <c r="H96" s="156"/>
      <c r="I96" s="156"/>
      <c r="J96" s="197" t="s">
        <v>117</v>
      </c>
      <c r="K96" s="15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98" t="s">
        <v>118</v>
      </c>
      <c r="D98" s="40"/>
      <c r="E98" s="40"/>
      <c r="F98" s="40"/>
      <c r="G98" s="40"/>
      <c r="H98" s="40"/>
      <c r="I98" s="40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119</v>
      </c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1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0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95" t="str">
        <f>E7</f>
        <v>Zpracování PD na realizaci LBK na parcelách KN 1241/681,KN 6371/41 a KN 6373/47 v k.ú.Velké Bílovice</v>
      </c>
      <c r="F108" s="30"/>
      <c r="G108" s="30"/>
      <c r="H108" s="3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8"/>
      <c r="B110" s="39"/>
      <c r="C110" s="40"/>
      <c r="D110" s="40"/>
      <c r="E110" s="195" t="s">
        <v>114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377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SO-013 - 3. rok pěstební péče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0" t="s">
        <v>20</v>
      </c>
      <c r="D114" s="40"/>
      <c r="E114" s="40"/>
      <c r="F114" s="25" t="str">
        <f>F14</f>
        <v>k.ú.Velké Bílovice</v>
      </c>
      <c r="G114" s="40"/>
      <c r="H114" s="40"/>
      <c r="I114" s="30" t="s">
        <v>22</v>
      </c>
      <c r="J114" s="79" t="str">
        <f>IF(J14="","",J14)</f>
        <v>20. 10. 2020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0" t="s">
        <v>24</v>
      </c>
      <c r="D116" s="40"/>
      <c r="E116" s="40"/>
      <c r="F116" s="25" t="str">
        <f>E17</f>
        <v>ČR-SPÚ, KPÚ pro JMK, Pobočka Břeclav</v>
      </c>
      <c r="G116" s="40"/>
      <c r="H116" s="40"/>
      <c r="I116" s="30" t="s">
        <v>30</v>
      </c>
      <c r="J116" s="34" t="str">
        <f>E23</f>
        <v>Agroprojekt PSO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0" t="s">
        <v>28</v>
      </c>
      <c r="D117" s="40"/>
      <c r="E117" s="40"/>
      <c r="F117" s="25" t="str">
        <f>IF(E20="","",E20)</f>
        <v>Vyplň údaj</v>
      </c>
      <c r="G117" s="40"/>
      <c r="H117" s="40"/>
      <c r="I117" s="30" t="s">
        <v>33</v>
      </c>
      <c r="J117" s="34" t="str">
        <f>E26</f>
        <v>Daniel Doubrava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9" customFormat="1" ht="29.28" customHeight="1">
      <c r="A119" s="199"/>
      <c r="B119" s="200"/>
      <c r="C119" s="201" t="s">
        <v>121</v>
      </c>
      <c r="D119" s="202" t="s">
        <v>63</v>
      </c>
      <c r="E119" s="202" t="s">
        <v>59</v>
      </c>
      <c r="F119" s="202" t="s">
        <v>60</v>
      </c>
      <c r="G119" s="202" t="s">
        <v>122</v>
      </c>
      <c r="H119" s="202" t="s">
        <v>123</v>
      </c>
      <c r="I119" s="202" t="s">
        <v>124</v>
      </c>
      <c r="J119" s="203" t="s">
        <v>117</v>
      </c>
      <c r="K119" s="204" t="s">
        <v>125</v>
      </c>
      <c r="L119" s="205"/>
      <c r="M119" s="100" t="s">
        <v>1</v>
      </c>
      <c r="N119" s="101" t="s">
        <v>42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40"/>
      <c r="J120" s="206">
        <f>BK120</f>
        <v>0</v>
      </c>
      <c r="K120" s="40"/>
      <c r="L120" s="41"/>
      <c r="M120" s="103"/>
      <c r="N120" s="207"/>
      <c r="O120" s="104"/>
      <c r="P120" s="208">
        <f>SUM(P121:P140)</f>
        <v>0</v>
      </c>
      <c r="Q120" s="104"/>
      <c r="R120" s="208">
        <f>SUM(R121:R140)</f>
        <v>0.030000000000000002</v>
      </c>
      <c r="S120" s="104"/>
      <c r="T120" s="209">
        <f>SUM(T121:T140)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5" t="s">
        <v>77</v>
      </c>
      <c r="AU120" s="15" t="s">
        <v>119</v>
      </c>
      <c r="BK120" s="210">
        <f>SUM(BK121:BK140)</f>
        <v>0</v>
      </c>
    </row>
    <row r="121" s="2" customFormat="1" ht="21.75" customHeight="1">
      <c r="A121" s="38"/>
      <c r="B121" s="39"/>
      <c r="C121" s="211" t="s">
        <v>85</v>
      </c>
      <c r="D121" s="211" t="s">
        <v>133</v>
      </c>
      <c r="E121" s="212" t="s">
        <v>379</v>
      </c>
      <c r="F121" s="213" t="s">
        <v>380</v>
      </c>
      <c r="G121" s="214" t="s">
        <v>188</v>
      </c>
      <c r="H121" s="215">
        <v>15970</v>
      </c>
      <c r="I121" s="216"/>
      <c r="J121" s="217">
        <f>ROUND(I121*H121,2)</f>
        <v>0</v>
      </c>
      <c r="K121" s="218"/>
      <c r="L121" s="41"/>
      <c r="M121" s="219" t="s">
        <v>1</v>
      </c>
      <c r="N121" s="220" t="s">
        <v>43</v>
      </c>
      <c r="O121" s="91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137</v>
      </c>
      <c r="AT121" s="223" t="s">
        <v>133</v>
      </c>
      <c r="AU121" s="223" t="s">
        <v>78</v>
      </c>
      <c r="AY121" s="15" t="s">
        <v>138</v>
      </c>
      <c r="BE121" s="151">
        <f>IF(N121="základní",J121,0)</f>
        <v>0</v>
      </c>
      <c r="BF121" s="151">
        <f>IF(N121="snížená",J121,0)</f>
        <v>0</v>
      </c>
      <c r="BG121" s="151">
        <f>IF(N121="zákl. přenesená",J121,0)</f>
        <v>0</v>
      </c>
      <c r="BH121" s="151">
        <f>IF(N121="sníž. přenesená",J121,0)</f>
        <v>0</v>
      </c>
      <c r="BI121" s="151">
        <f>IF(N121="nulová",J121,0)</f>
        <v>0</v>
      </c>
      <c r="BJ121" s="15" t="s">
        <v>85</v>
      </c>
      <c r="BK121" s="151">
        <f>ROUND(I121*H121,2)</f>
        <v>0</v>
      </c>
      <c r="BL121" s="15" t="s">
        <v>137</v>
      </c>
      <c r="BM121" s="223" t="s">
        <v>406</v>
      </c>
    </row>
    <row r="122" s="2" customFormat="1">
      <c r="A122" s="38"/>
      <c r="B122" s="39"/>
      <c r="C122" s="40"/>
      <c r="D122" s="224" t="s">
        <v>140</v>
      </c>
      <c r="E122" s="40"/>
      <c r="F122" s="225" t="s">
        <v>382</v>
      </c>
      <c r="G122" s="40"/>
      <c r="H122" s="40"/>
      <c r="I122" s="226"/>
      <c r="J122" s="40"/>
      <c r="K122" s="40"/>
      <c r="L122" s="41"/>
      <c r="M122" s="227"/>
      <c r="N122" s="228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5" t="s">
        <v>140</v>
      </c>
      <c r="AU122" s="15" t="s">
        <v>78</v>
      </c>
    </row>
    <row r="123" s="10" customFormat="1">
      <c r="A123" s="10"/>
      <c r="B123" s="229"/>
      <c r="C123" s="230"/>
      <c r="D123" s="224" t="s">
        <v>146</v>
      </c>
      <c r="E123" s="231" t="s">
        <v>1</v>
      </c>
      <c r="F123" s="232" t="s">
        <v>383</v>
      </c>
      <c r="G123" s="230"/>
      <c r="H123" s="233">
        <v>15970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39" t="s">
        <v>146</v>
      </c>
      <c r="AU123" s="239" t="s">
        <v>78</v>
      </c>
      <c r="AV123" s="10" t="s">
        <v>87</v>
      </c>
      <c r="AW123" s="10" t="s">
        <v>32</v>
      </c>
      <c r="AX123" s="10" t="s">
        <v>85</v>
      </c>
      <c r="AY123" s="239" t="s">
        <v>138</v>
      </c>
    </row>
    <row r="124" s="2" customFormat="1" ht="21.75" customHeight="1">
      <c r="A124" s="38"/>
      <c r="B124" s="39"/>
      <c r="C124" s="211" t="s">
        <v>87</v>
      </c>
      <c r="D124" s="211" t="s">
        <v>133</v>
      </c>
      <c r="E124" s="212" t="s">
        <v>384</v>
      </c>
      <c r="F124" s="213" t="s">
        <v>385</v>
      </c>
      <c r="G124" s="214" t="s">
        <v>188</v>
      </c>
      <c r="H124" s="215">
        <v>1500</v>
      </c>
      <c r="I124" s="216"/>
      <c r="J124" s="217">
        <f>ROUND(I124*H124,2)</f>
        <v>0</v>
      </c>
      <c r="K124" s="218"/>
      <c r="L124" s="41"/>
      <c r="M124" s="219" t="s">
        <v>1</v>
      </c>
      <c r="N124" s="220" t="s">
        <v>43</v>
      </c>
      <c r="O124" s="91"/>
      <c r="P124" s="221">
        <f>O124*H124</f>
        <v>0</v>
      </c>
      <c r="Q124" s="221">
        <v>2.0000000000000002E-05</v>
      </c>
      <c r="R124" s="221">
        <f>Q124*H124</f>
        <v>0.030000000000000002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137</v>
      </c>
      <c r="AT124" s="223" t="s">
        <v>133</v>
      </c>
      <c r="AU124" s="223" t="s">
        <v>78</v>
      </c>
      <c r="AY124" s="15" t="s">
        <v>138</v>
      </c>
      <c r="BE124" s="151">
        <f>IF(N124="základní",J124,0)</f>
        <v>0</v>
      </c>
      <c r="BF124" s="151">
        <f>IF(N124="snížená",J124,0)</f>
        <v>0</v>
      </c>
      <c r="BG124" s="151">
        <f>IF(N124="zákl. přenesená",J124,0)</f>
        <v>0</v>
      </c>
      <c r="BH124" s="151">
        <f>IF(N124="sníž. přenesená",J124,0)</f>
        <v>0</v>
      </c>
      <c r="BI124" s="151">
        <f>IF(N124="nulová",J124,0)</f>
        <v>0</v>
      </c>
      <c r="BJ124" s="15" t="s">
        <v>85</v>
      </c>
      <c r="BK124" s="151">
        <f>ROUND(I124*H124,2)</f>
        <v>0</v>
      </c>
      <c r="BL124" s="15" t="s">
        <v>137</v>
      </c>
      <c r="BM124" s="223" t="s">
        <v>407</v>
      </c>
    </row>
    <row r="125" s="2" customFormat="1">
      <c r="A125" s="38"/>
      <c r="B125" s="39"/>
      <c r="C125" s="40"/>
      <c r="D125" s="224" t="s">
        <v>140</v>
      </c>
      <c r="E125" s="40"/>
      <c r="F125" s="225" t="s">
        <v>387</v>
      </c>
      <c r="G125" s="40"/>
      <c r="H125" s="40"/>
      <c r="I125" s="226"/>
      <c r="J125" s="40"/>
      <c r="K125" s="40"/>
      <c r="L125" s="41"/>
      <c r="M125" s="227"/>
      <c r="N125" s="22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140</v>
      </c>
      <c r="AU125" s="15" t="s">
        <v>78</v>
      </c>
    </row>
    <row r="126" s="10" customFormat="1">
      <c r="A126" s="10"/>
      <c r="B126" s="229"/>
      <c r="C126" s="230"/>
      <c r="D126" s="224" t="s">
        <v>146</v>
      </c>
      <c r="E126" s="231" t="s">
        <v>1</v>
      </c>
      <c r="F126" s="232" t="s">
        <v>388</v>
      </c>
      <c r="G126" s="230"/>
      <c r="H126" s="233">
        <v>1500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39" t="s">
        <v>146</v>
      </c>
      <c r="AU126" s="239" t="s">
        <v>78</v>
      </c>
      <c r="AV126" s="10" t="s">
        <v>87</v>
      </c>
      <c r="AW126" s="10" t="s">
        <v>32</v>
      </c>
      <c r="AX126" s="10" t="s">
        <v>85</v>
      </c>
      <c r="AY126" s="239" t="s">
        <v>138</v>
      </c>
    </row>
    <row r="127" s="2" customFormat="1" ht="16.5" customHeight="1">
      <c r="A127" s="38"/>
      <c r="B127" s="39"/>
      <c r="C127" s="211" t="s">
        <v>148</v>
      </c>
      <c r="D127" s="211" t="s">
        <v>133</v>
      </c>
      <c r="E127" s="212" t="s">
        <v>337</v>
      </c>
      <c r="F127" s="213" t="s">
        <v>338</v>
      </c>
      <c r="G127" s="214" t="s">
        <v>331</v>
      </c>
      <c r="H127" s="215">
        <v>207.09999999999999</v>
      </c>
      <c r="I127" s="216"/>
      <c r="J127" s="217">
        <f>ROUND(I127*H127,2)</f>
        <v>0</v>
      </c>
      <c r="K127" s="218"/>
      <c r="L127" s="41"/>
      <c r="M127" s="219" t="s">
        <v>1</v>
      </c>
      <c r="N127" s="220" t="s">
        <v>43</v>
      </c>
      <c r="O127" s="91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137</v>
      </c>
      <c r="AT127" s="223" t="s">
        <v>133</v>
      </c>
      <c r="AU127" s="223" t="s">
        <v>78</v>
      </c>
      <c r="AY127" s="15" t="s">
        <v>138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137</v>
      </c>
      <c r="BM127" s="223" t="s">
        <v>408</v>
      </c>
    </row>
    <row r="128" s="2" customFormat="1">
      <c r="A128" s="38"/>
      <c r="B128" s="39"/>
      <c r="C128" s="40"/>
      <c r="D128" s="224" t="s">
        <v>140</v>
      </c>
      <c r="E128" s="40"/>
      <c r="F128" s="225" t="s">
        <v>340</v>
      </c>
      <c r="G128" s="40"/>
      <c r="H128" s="40"/>
      <c r="I128" s="226"/>
      <c r="J128" s="40"/>
      <c r="K128" s="40"/>
      <c r="L128" s="41"/>
      <c r="M128" s="227"/>
      <c r="N128" s="22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140</v>
      </c>
      <c r="AU128" s="15" t="s">
        <v>78</v>
      </c>
    </row>
    <row r="129" s="10" customFormat="1">
      <c r="A129" s="10"/>
      <c r="B129" s="229"/>
      <c r="C129" s="230"/>
      <c r="D129" s="224" t="s">
        <v>146</v>
      </c>
      <c r="E129" s="231" t="s">
        <v>1</v>
      </c>
      <c r="F129" s="232" t="s">
        <v>341</v>
      </c>
      <c r="G129" s="230"/>
      <c r="H129" s="233">
        <v>207.09999999999999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39" t="s">
        <v>146</v>
      </c>
      <c r="AU129" s="239" t="s">
        <v>78</v>
      </c>
      <c r="AV129" s="10" t="s">
        <v>87</v>
      </c>
      <c r="AW129" s="10" t="s">
        <v>32</v>
      </c>
      <c r="AX129" s="10" t="s">
        <v>85</v>
      </c>
      <c r="AY129" s="239" t="s">
        <v>138</v>
      </c>
    </row>
    <row r="130" s="2" customFormat="1" ht="21.75" customHeight="1">
      <c r="A130" s="38"/>
      <c r="B130" s="39"/>
      <c r="C130" s="211" t="s">
        <v>137</v>
      </c>
      <c r="D130" s="211" t="s">
        <v>133</v>
      </c>
      <c r="E130" s="212" t="s">
        <v>343</v>
      </c>
      <c r="F130" s="213" t="s">
        <v>344</v>
      </c>
      <c r="G130" s="214" t="s">
        <v>331</v>
      </c>
      <c r="H130" s="215">
        <v>207.09999999999999</v>
      </c>
      <c r="I130" s="216"/>
      <c r="J130" s="217">
        <f>ROUND(I130*H130,2)</f>
        <v>0</v>
      </c>
      <c r="K130" s="218"/>
      <c r="L130" s="41"/>
      <c r="M130" s="219" t="s">
        <v>1</v>
      </c>
      <c r="N130" s="220" t="s">
        <v>43</v>
      </c>
      <c r="O130" s="91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137</v>
      </c>
      <c r="AT130" s="223" t="s">
        <v>133</v>
      </c>
      <c r="AU130" s="223" t="s">
        <v>78</v>
      </c>
      <c r="AY130" s="15" t="s">
        <v>138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85</v>
      </c>
      <c r="BK130" s="151">
        <f>ROUND(I130*H130,2)</f>
        <v>0</v>
      </c>
      <c r="BL130" s="15" t="s">
        <v>137</v>
      </c>
      <c r="BM130" s="223" t="s">
        <v>409</v>
      </c>
    </row>
    <row r="131" s="2" customFormat="1">
      <c r="A131" s="38"/>
      <c r="B131" s="39"/>
      <c r="C131" s="40"/>
      <c r="D131" s="224" t="s">
        <v>140</v>
      </c>
      <c r="E131" s="40"/>
      <c r="F131" s="225" t="s">
        <v>346</v>
      </c>
      <c r="G131" s="40"/>
      <c r="H131" s="40"/>
      <c r="I131" s="226"/>
      <c r="J131" s="40"/>
      <c r="K131" s="40"/>
      <c r="L131" s="41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140</v>
      </c>
      <c r="AU131" s="15" t="s">
        <v>78</v>
      </c>
    </row>
    <row r="132" s="2" customFormat="1" ht="21.75" customHeight="1">
      <c r="A132" s="38"/>
      <c r="B132" s="39"/>
      <c r="C132" s="211" t="s">
        <v>157</v>
      </c>
      <c r="D132" s="211" t="s">
        <v>133</v>
      </c>
      <c r="E132" s="212" t="s">
        <v>348</v>
      </c>
      <c r="F132" s="213" t="s">
        <v>349</v>
      </c>
      <c r="G132" s="214" t="s">
        <v>331</v>
      </c>
      <c r="H132" s="215">
        <v>828.39999999999998</v>
      </c>
      <c r="I132" s="216"/>
      <c r="J132" s="217">
        <f>ROUND(I132*H132,2)</f>
        <v>0</v>
      </c>
      <c r="K132" s="218"/>
      <c r="L132" s="41"/>
      <c r="M132" s="219" t="s">
        <v>1</v>
      </c>
      <c r="N132" s="220" t="s">
        <v>43</v>
      </c>
      <c r="O132" s="91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137</v>
      </c>
      <c r="AT132" s="223" t="s">
        <v>133</v>
      </c>
      <c r="AU132" s="223" t="s">
        <v>78</v>
      </c>
      <c r="AY132" s="15" t="s">
        <v>138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5" t="s">
        <v>85</v>
      </c>
      <c r="BK132" s="151">
        <f>ROUND(I132*H132,2)</f>
        <v>0</v>
      </c>
      <c r="BL132" s="15" t="s">
        <v>137</v>
      </c>
      <c r="BM132" s="223" t="s">
        <v>410</v>
      </c>
    </row>
    <row r="133" s="2" customFormat="1">
      <c r="A133" s="38"/>
      <c r="B133" s="39"/>
      <c r="C133" s="40"/>
      <c r="D133" s="224" t="s">
        <v>140</v>
      </c>
      <c r="E133" s="40"/>
      <c r="F133" s="225" t="s">
        <v>351</v>
      </c>
      <c r="G133" s="40"/>
      <c r="H133" s="40"/>
      <c r="I133" s="226"/>
      <c r="J133" s="40"/>
      <c r="K133" s="40"/>
      <c r="L133" s="41"/>
      <c r="M133" s="227"/>
      <c r="N133" s="22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5" t="s">
        <v>140</v>
      </c>
      <c r="AU133" s="15" t="s">
        <v>78</v>
      </c>
    </row>
    <row r="134" s="10" customFormat="1">
      <c r="A134" s="10"/>
      <c r="B134" s="229"/>
      <c r="C134" s="230"/>
      <c r="D134" s="224" t="s">
        <v>146</v>
      </c>
      <c r="E134" s="231" t="s">
        <v>1</v>
      </c>
      <c r="F134" s="232" t="s">
        <v>352</v>
      </c>
      <c r="G134" s="230"/>
      <c r="H134" s="233">
        <v>828.39999999999998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39" t="s">
        <v>146</v>
      </c>
      <c r="AU134" s="239" t="s">
        <v>78</v>
      </c>
      <c r="AV134" s="10" t="s">
        <v>87</v>
      </c>
      <c r="AW134" s="10" t="s">
        <v>32</v>
      </c>
      <c r="AX134" s="10" t="s">
        <v>85</v>
      </c>
      <c r="AY134" s="239" t="s">
        <v>138</v>
      </c>
    </row>
    <row r="135" s="2" customFormat="1" ht="21.75" customHeight="1">
      <c r="A135" s="38"/>
      <c r="B135" s="39"/>
      <c r="C135" s="211" t="s">
        <v>162</v>
      </c>
      <c r="D135" s="211" t="s">
        <v>133</v>
      </c>
      <c r="E135" s="212" t="s">
        <v>175</v>
      </c>
      <c r="F135" s="213" t="s">
        <v>176</v>
      </c>
      <c r="G135" s="214" t="s">
        <v>136</v>
      </c>
      <c r="H135" s="215">
        <v>62334</v>
      </c>
      <c r="I135" s="216"/>
      <c r="J135" s="217">
        <f>ROUND(I135*H135,2)</f>
        <v>0</v>
      </c>
      <c r="K135" s="218"/>
      <c r="L135" s="41"/>
      <c r="M135" s="219" t="s">
        <v>1</v>
      </c>
      <c r="N135" s="220" t="s">
        <v>43</v>
      </c>
      <c r="O135" s="91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137</v>
      </c>
      <c r="AT135" s="223" t="s">
        <v>133</v>
      </c>
      <c r="AU135" s="223" t="s">
        <v>78</v>
      </c>
      <c r="AY135" s="15" t="s">
        <v>138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5" t="s">
        <v>85</v>
      </c>
      <c r="BK135" s="151">
        <f>ROUND(I135*H135,2)</f>
        <v>0</v>
      </c>
      <c r="BL135" s="15" t="s">
        <v>137</v>
      </c>
      <c r="BM135" s="223" t="s">
        <v>411</v>
      </c>
    </row>
    <row r="136" s="2" customFormat="1">
      <c r="A136" s="38"/>
      <c r="B136" s="39"/>
      <c r="C136" s="40"/>
      <c r="D136" s="224" t="s">
        <v>140</v>
      </c>
      <c r="E136" s="40"/>
      <c r="F136" s="225" t="s">
        <v>178</v>
      </c>
      <c r="G136" s="40"/>
      <c r="H136" s="40"/>
      <c r="I136" s="226"/>
      <c r="J136" s="40"/>
      <c r="K136" s="40"/>
      <c r="L136" s="41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140</v>
      </c>
      <c r="AU136" s="15" t="s">
        <v>78</v>
      </c>
    </row>
    <row r="137" s="10" customFormat="1">
      <c r="A137" s="10"/>
      <c r="B137" s="229"/>
      <c r="C137" s="230"/>
      <c r="D137" s="224" t="s">
        <v>146</v>
      </c>
      <c r="E137" s="231" t="s">
        <v>1</v>
      </c>
      <c r="F137" s="232" t="s">
        <v>395</v>
      </c>
      <c r="G137" s="230"/>
      <c r="H137" s="233">
        <v>62334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39" t="s">
        <v>146</v>
      </c>
      <c r="AU137" s="239" t="s">
        <v>78</v>
      </c>
      <c r="AV137" s="10" t="s">
        <v>87</v>
      </c>
      <c r="AW137" s="10" t="s">
        <v>32</v>
      </c>
      <c r="AX137" s="10" t="s">
        <v>85</v>
      </c>
      <c r="AY137" s="239" t="s">
        <v>138</v>
      </c>
    </row>
    <row r="138" s="2" customFormat="1" ht="21.75" customHeight="1">
      <c r="A138" s="38"/>
      <c r="B138" s="39"/>
      <c r="C138" s="211" t="s">
        <v>167</v>
      </c>
      <c r="D138" s="211" t="s">
        <v>133</v>
      </c>
      <c r="E138" s="212" t="s">
        <v>412</v>
      </c>
      <c r="F138" s="213" t="s">
        <v>413</v>
      </c>
      <c r="G138" s="214" t="s">
        <v>188</v>
      </c>
      <c r="H138" s="215">
        <v>2370</v>
      </c>
      <c r="I138" s="216"/>
      <c r="J138" s="217">
        <f>ROUND(I138*H138,2)</f>
        <v>0</v>
      </c>
      <c r="K138" s="218"/>
      <c r="L138" s="41"/>
      <c r="M138" s="219" t="s">
        <v>1</v>
      </c>
      <c r="N138" s="220" t="s">
        <v>43</v>
      </c>
      <c r="O138" s="91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137</v>
      </c>
      <c r="AT138" s="223" t="s">
        <v>133</v>
      </c>
      <c r="AU138" s="223" t="s">
        <v>78</v>
      </c>
      <c r="AY138" s="15" t="s">
        <v>138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5" t="s">
        <v>85</v>
      </c>
      <c r="BK138" s="151">
        <f>ROUND(I138*H138,2)</f>
        <v>0</v>
      </c>
      <c r="BL138" s="15" t="s">
        <v>137</v>
      </c>
      <c r="BM138" s="223" t="s">
        <v>414</v>
      </c>
    </row>
    <row r="139" s="2" customFormat="1">
      <c r="A139" s="38"/>
      <c r="B139" s="39"/>
      <c r="C139" s="40"/>
      <c r="D139" s="224" t="s">
        <v>140</v>
      </c>
      <c r="E139" s="40"/>
      <c r="F139" s="225" t="s">
        <v>415</v>
      </c>
      <c r="G139" s="40"/>
      <c r="H139" s="40"/>
      <c r="I139" s="226"/>
      <c r="J139" s="40"/>
      <c r="K139" s="40"/>
      <c r="L139" s="41"/>
      <c r="M139" s="227"/>
      <c r="N139" s="22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5" t="s">
        <v>140</v>
      </c>
      <c r="AU139" s="15" t="s">
        <v>78</v>
      </c>
    </row>
    <row r="140" s="10" customFormat="1">
      <c r="A140" s="10"/>
      <c r="B140" s="229"/>
      <c r="C140" s="230"/>
      <c r="D140" s="224" t="s">
        <v>146</v>
      </c>
      <c r="E140" s="231" t="s">
        <v>1</v>
      </c>
      <c r="F140" s="232" t="s">
        <v>416</v>
      </c>
      <c r="G140" s="230"/>
      <c r="H140" s="233">
        <v>2370</v>
      </c>
      <c r="I140" s="234"/>
      <c r="J140" s="230"/>
      <c r="K140" s="230"/>
      <c r="L140" s="235"/>
      <c r="M140" s="255"/>
      <c r="N140" s="256"/>
      <c r="O140" s="256"/>
      <c r="P140" s="256"/>
      <c r="Q140" s="256"/>
      <c r="R140" s="256"/>
      <c r="S140" s="256"/>
      <c r="T140" s="257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39" t="s">
        <v>146</v>
      </c>
      <c r="AU140" s="239" t="s">
        <v>78</v>
      </c>
      <c r="AV140" s="10" t="s">
        <v>87</v>
      </c>
      <c r="AW140" s="10" t="s">
        <v>32</v>
      </c>
      <c r="AX140" s="10" t="s">
        <v>85</v>
      </c>
      <c r="AY140" s="239" t="s">
        <v>138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1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d0MxVGRiouJ/c7dmjZEkXbY4GAdvF6nj6rACKFNLFbQKmYJGMrYsDdKuiRTbyWxoXTx6JM5Y0N32OJ7SRYw4rQ==" hashValue="8EwJCdNBtSSfaH0IE45tNGqTHw4QGfi8VF6Cfw2NG9p7XZQgJtT2sTr/AQnFvFc5pFluP2CKjsUikE76MhLclA==" algorithmName="SHA-512" password="CC35"/>
  <autoFilter ref="C119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8"/>
      <c r="AT3" s="15" t="s">
        <v>87</v>
      </c>
    </row>
    <row r="4" s="1" customFormat="1" ht="24.96" customHeight="1">
      <c r="B4" s="18"/>
      <c r="D4" s="160" t="s">
        <v>112</v>
      </c>
      <c r="L4" s="18"/>
      <c r="M4" s="161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2" t="s">
        <v>16</v>
      </c>
      <c r="L6" s="18"/>
    </row>
    <row r="7" s="1" customFormat="1" ht="26.25" customHeight="1">
      <c r="B7" s="18"/>
      <c r="E7" s="163" t="str">
        <f>'Rekapitulace stavby'!K6</f>
        <v>Zpracování PD na realizaci LBK na parcelách KN 1241/681,KN 6371/41 a KN 6373/47 v k.ú.Velké Bílovice</v>
      </c>
      <c r="F7" s="162"/>
      <c r="G7" s="162"/>
      <c r="H7" s="162"/>
      <c r="L7" s="18"/>
    </row>
    <row r="8" s="1" customFormat="1" ht="12" customHeight="1">
      <c r="B8" s="18"/>
      <c r="D8" s="162" t="s">
        <v>113</v>
      </c>
      <c r="L8" s="18"/>
    </row>
    <row r="9" s="2" customFormat="1" ht="16.5" customHeight="1">
      <c r="A9" s="38"/>
      <c r="B9" s="41"/>
      <c r="C9" s="38"/>
      <c r="D9" s="38"/>
      <c r="E9" s="163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2" t="s">
        <v>377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4" t="s">
        <v>417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2" t="s">
        <v>18</v>
      </c>
      <c r="E13" s="38"/>
      <c r="F13" s="141" t="s">
        <v>1</v>
      </c>
      <c r="G13" s="38"/>
      <c r="H13" s="38"/>
      <c r="I13" s="16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2" t="s">
        <v>20</v>
      </c>
      <c r="E14" s="38"/>
      <c r="F14" s="141" t="s">
        <v>21</v>
      </c>
      <c r="G14" s="38"/>
      <c r="H14" s="38"/>
      <c r="I14" s="162" t="s">
        <v>22</v>
      </c>
      <c r="J14" s="165" t="str">
        <f>'Rekapitulace stavby'!AN8</f>
        <v>20. 10. 2020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2" t="s">
        <v>24</v>
      </c>
      <c r="E16" s="38"/>
      <c r="F16" s="38"/>
      <c r="G16" s="38"/>
      <c r="H16" s="38"/>
      <c r="I16" s="16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1" t="s">
        <v>26</v>
      </c>
      <c r="F17" s="38"/>
      <c r="G17" s="38"/>
      <c r="H17" s="38"/>
      <c r="I17" s="16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2" t="s">
        <v>28</v>
      </c>
      <c r="E19" s="38"/>
      <c r="F19" s="38"/>
      <c r="G19" s="38"/>
      <c r="H19" s="38"/>
      <c r="I19" s="162" t="s">
        <v>25</v>
      </c>
      <c r="J19" s="31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'Rekapitulace stavby'!E14</f>
        <v>Vyplň údaj</v>
      </c>
      <c r="F20" s="141"/>
      <c r="G20" s="141"/>
      <c r="H20" s="141"/>
      <c r="I20" s="162" t="s">
        <v>27</v>
      </c>
      <c r="J20" s="31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2" t="s">
        <v>30</v>
      </c>
      <c r="E22" s="38"/>
      <c r="F22" s="38"/>
      <c r="G22" s="38"/>
      <c r="H22" s="38"/>
      <c r="I22" s="16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1" t="s">
        <v>31</v>
      </c>
      <c r="F23" s="38"/>
      <c r="G23" s="38"/>
      <c r="H23" s="38"/>
      <c r="I23" s="16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2" t="s">
        <v>33</v>
      </c>
      <c r="E25" s="38"/>
      <c r="F25" s="38"/>
      <c r="G25" s="38"/>
      <c r="H25" s="38"/>
      <c r="I25" s="16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1" t="s">
        <v>34</v>
      </c>
      <c r="F26" s="38"/>
      <c r="G26" s="38"/>
      <c r="H26" s="38"/>
      <c r="I26" s="16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6"/>
      <c r="J29" s="166"/>
      <c r="K29" s="166"/>
      <c r="L29" s="169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0"/>
      <c r="E31" s="170"/>
      <c r="F31" s="170"/>
      <c r="G31" s="170"/>
      <c r="H31" s="170"/>
      <c r="I31" s="170"/>
      <c r="J31" s="170"/>
      <c r="K31" s="17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1"/>
      <c r="C32" s="38"/>
      <c r="D32" s="171" t="s">
        <v>38</v>
      </c>
      <c r="E32" s="38"/>
      <c r="F32" s="38"/>
      <c r="G32" s="38"/>
      <c r="H32" s="38"/>
      <c r="I32" s="38"/>
      <c r="J32" s="172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1"/>
      <c r="C33" s="38"/>
      <c r="D33" s="170"/>
      <c r="E33" s="170"/>
      <c r="F33" s="170"/>
      <c r="G33" s="170"/>
      <c r="H33" s="170"/>
      <c r="I33" s="170"/>
      <c r="J33" s="170"/>
      <c r="K33" s="17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38"/>
      <c r="F34" s="173" t="s">
        <v>40</v>
      </c>
      <c r="G34" s="38"/>
      <c r="H34" s="38"/>
      <c r="I34" s="173" t="s">
        <v>39</v>
      </c>
      <c r="J34" s="173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1"/>
      <c r="C35" s="38"/>
      <c r="D35" s="174" t="s">
        <v>42</v>
      </c>
      <c r="E35" s="162" t="s">
        <v>43</v>
      </c>
      <c r="F35" s="175">
        <f>ROUND((SUM(BE124:BE144)),  2)</f>
        <v>0</v>
      </c>
      <c r="G35" s="38"/>
      <c r="H35" s="38"/>
      <c r="I35" s="176">
        <v>0.20999999999999999</v>
      </c>
      <c r="J35" s="175">
        <f>ROUND(((SUM(BE124:BE144))*I35),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162" t="s">
        <v>44</v>
      </c>
      <c r="F36" s="175">
        <f>ROUND((SUM(BF124:BF144)),  2)</f>
        <v>0</v>
      </c>
      <c r="G36" s="38"/>
      <c r="H36" s="38"/>
      <c r="I36" s="176">
        <v>0.14999999999999999</v>
      </c>
      <c r="J36" s="175">
        <f>ROUND(((SUM(BF124:BF144))*I36),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62" t="s">
        <v>45</v>
      </c>
      <c r="F37" s="175">
        <f>ROUND((SUM(BG124:BG144)),  2)</f>
        <v>0</v>
      </c>
      <c r="G37" s="38"/>
      <c r="H37" s="38"/>
      <c r="I37" s="176">
        <v>0.20999999999999999</v>
      </c>
      <c r="J37" s="17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1"/>
      <c r="C38" s="38"/>
      <c r="D38" s="38"/>
      <c r="E38" s="162" t="s">
        <v>46</v>
      </c>
      <c r="F38" s="175">
        <f>ROUND((SUM(BH124:BH144)),  2)</f>
        <v>0</v>
      </c>
      <c r="G38" s="38"/>
      <c r="H38" s="38"/>
      <c r="I38" s="176">
        <v>0.14999999999999999</v>
      </c>
      <c r="J38" s="17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2" t="s">
        <v>47</v>
      </c>
      <c r="F39" s="175">
        <f>ROUND((SUM(BI124:BI144)),  2)</f>
        <v>0</v>
      </c>
      <c r="G39" s="38"/>
      <c r="H39" s="38"/>
      <c r="I39" s="176">
        <v>0</v>
      </c>
      <c r="J39" s="17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1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1" t="s">
        <v>115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95" t="str">
        <f>E7</f>
        <v>Zpracování PD na realizaci LBK na parcelách KN 1241/681,KN 6371/41 a KN 6373/47 v k.ú.Velké Bílovice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8"/>
      <c r="B87" s="39"/>
      <c r="C87" s="40"/>
      <c r="D87" s="40"/>
      <c r="E87" s="195" t="s">
        <v>114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0" t="s">
        <v>377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SO-010 - Vedlejší rozpočtové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0" t="s">
        <v>20</v>
      </c>
      <c r="D91" s="40"/>
      <c r="E91" s="40"/>
      <c r="F91" s="25" t="str">
        <f>F14</f>
        <v>k.ú.Velké Bílovice</v>
      </c>
      <c r="G91" s="40"/>
      <c r="H91" s="40"/>
      <c r="I91" s="30" t="s">
        <v>22</v>
      </c>
      <c r="J91" s="79" t="str">
        <f>IF(J14="","",J14)</f>
        <v>20. 10. 2020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0" t="s">
        <v>24</v>
      </c>
      <c r="D93" s="40"/>
      <c r="E93" s="40"/>
      <c r="F93" s="25" t="str">
        <f>E17</f>
        <v>ČR-SPÚ, KPÚ pro JMK, Pobočka Břeclav</v>
      </c>
      <c r="G93" s="40"/>
      <c r="H93" s="40"/>
      <c r="I93" s="30" t="s">
        <v>30</v>
      </c>
      <c r="J93" s="34" t="str">
        <f>E23</f>
        <v>Agroprojekt PSO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0" t="s">
        <v>28</v>
      </c>
      <c r="D94" s="40"/>
      <c r="E94" s="40"/>
      <c r="F94" s="25" t="str">
        <f>IF(E20="","",E20)</f>
        <v>Vyplň údaj</v>
      </c>
      <c r="G94" s="40"/>
      <c r="H94" s="40"/>
      <c r="I94" s="30" t="s">
        <v>33</v>
      </c>
      <c r="J94" s="34" t="str">
        <f>E26</f>
        <v>Daniel Doubrava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96" t="s">
        <v>116</v>
      </c>
      <c r="D96" s="156"/>
      <c r="E96" s="156"/>
      <c r="F96" s="156"/>
      <c r="G96" s="156"/>
      <c r="H96" s="156"/>
      <c r="I96" s="156"/>
      <c r="J96" s="197" t="s">
        <v>117</v>
      </c>
      <c r="K96" s="15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98" t="s">
        <v>118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119</v>
      </c>
    </row>
    <row r="99" hidden="1" s="11" customFormat="1" ht="24.96" customHeight="1">
      <c r="A99" s="11"/>
      <c r="B99" s="258"/>
      <c r="C99" s="259"/>
      <c r="D99" s="260" t="s">
        <v>418</v>
      </c>
      <c r="E99" s="261"/>
      <c r="F99" s="261"/>
      <c r="G99" s="261"/>
      <c r="H99" s="261"/>
      <c r="I99" s="261"/>
      <c r="J99" s="262">
        <f>J125</f>
        <v>0</v>
      </c>
      <c r="K99" s="259"/>
      <c r="L99" s="263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hidden="1" s="12" customFormat="1" ht="19.92" customHeight="1">
      <c r="A100" s="12"/>
      <c r="B100" s="264"/>
      <c r="C100" s="133"/>
      <c r="D100" s="265" t="s">
        <v>419</v>
      </c>
      <c r="E100" s="266"/>
      <c r="F100" s="266"/>
      <c r="G100" s="266"/>
      <c r="H100" s="266"/>
      <c r="I100" s="266"/>
      <c r="J100" s="267">
        <f>J126</f>
        <v>0</v>
      </c>
      <c r="K100" s="133"/>
      <c r="L100" s="268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64"/>
      <c r="C101" s="133"/>
      <c r="D101" s="265" t="s">
        <v>420</v>
      </c>
      <c r="E101" s="266"/>
      <c r="F101" s="266"/>
      <c r="G101" s="266"/>
      <c r="H101" s="266"/>
      <c r="I101" s="266"/>
      <c r="J101" s="267">
        <f>J134</f>
        <v>0</v>
      </c>
      <c r="K101" s="133"/>
      <c r="L101" s="268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64"/>
      <c r="C102" s="133"/>
      <c r="D102" s="265" t="s">
        <v>421</v>
      </c>
      <c r="E102" s="266"/>
      <c r="F102" s="266"/>
      <c r="G102" s="266"/>
      <c r="H102" s="266"/>
      <c r="I102" s="266"/>
      <c r="J102" s="267">
        <f>J139</f>
        <v>0</v>
      </c>
      <c r="K102" s="133"/>
      <c r="L102" s="268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1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0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95" t="str">
        <f>E7</f>
        <v>Zpracování PD na realizaci LBK na parcelách KN 1241/681,KN 6371/41 a KN 6373/47 v k.ú.Velké Bílovice</v>
      </c>
      <c r="F112" s="30"/>
      <c r="G112" s="30"/>
      <c r="H112" s="3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19"/>
      <c r="C113" s="30" t="s">
        <v>113</v>
      </c>
      <c r="D113" s="20"/>
      <c r="E113" s="20"/>
      <c r="F113" s="20"/>
      <c r="G113" s="20"/>
      <c r="H113" s="20"/>
      <c r="I113" s="20"/>
      <c r="J113" s="20"/>
      <c r="K113" s="20"/>
      <c r="L113" s="18"/>
    </row>
    <row r="114" s="2" customFormat="1" ht="16.5" customHeight="1">
      <c r="A114" s="38"/>
      <c r="B114" s="39"/>
      <c r="C114" s="40"/>
      <c r="D114" s="40"/>
      <c r="E114" s="195" t="s">
        <v>114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0" t="s">
        <v>377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SO-010 - Vedlejší rozpočtové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0" t="s">
        <v>20</v>
      </c>
      <c r="D118" s="40"/>
      <c r="E118" s="40"/>
      <c r="F118" s="25" t="str">
        <f>F14</f>
        <v>k.ú.Velké Bílovice</v>
      </c>
      <c r="G118" s="40"/>
      <c r="H118" s="40"/>
      <c r="I118" s="30" t="s">
        <v>22</v>
      </c>
      <c r="J118" s="79" t="str">
        <f>IF(J14="","",J14)</f>
        <v>20. 10. 2020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0" t="s">
        <v>24</v>
      </c>
      <c r="D120" s="40"/>
      <c r="E120" s="40"/>
      <c r="F120" s="25" t="str">
        <f>E17</f>
        <v>ČR-SPÚ, KPÚ pro JMK, Pobočka Břeclav</v>
      </c>
      <c r="G120" s="40"/>
      <c r="H120" s="40"/>
      <c r="I120" s="30" t="s">
        <v>30</v>
      </c>
      <c r="J120" s="34" t="str">
        <f>E23</f>
        <v>Agroprojekt PSO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0" t="s">
        <v>28</v>
      </c>
      <c r="D121" s="40"/>
      <c r="E121" s="40"/>
      <c r="F121" s="25" t="str">
        <f>IF(E20="","",E20)</f>
        <v>Vyplň údaj</v>
      </c>
      <c r="G121" s="40"/>
      <c r="H121" s="40"/>
      <c r="I121" s="30" t="s">
        <v>33</v>
      </c>
      <c r="J121" s="34" t="str">
        <f>E26</f>
        <v>Daniel Doubrava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9" customFormat="1" ht="29.28" customHeight="1">
      <c r="A123" s="199"/>
      <c r="B123" s="200"/>
      <c r="C123" s="201" t="s">
        <v>121</v>
      </c>
      <c r="D123" s="202" t="s">
        <v>63</v>
      </c>
      <c r="E123" s="202" t="s">
        <v>59</v>
      </c>
      <c r="F123" s="202" t="s">
        <v>60</v>
      </c>
      <c r="G123" s="202" t="s">
        <v>122</v>
      </c>
      <c r="H123" s="202" t="s">
        <v>123</v>
      </c>
      <c r="I123" s="202" t="s">
        <v>124</v>
      </c>
      <c r="J123" s="203" t="s">
        <v>117</v>
      </c>
      <c r="K123" s="204" t="s">
        <v>125</v>
      </c>
      <c r="L123" s="205"/>
      <c r="M123" s="100" t="s">
        <v>1</v>
      </c>
      <c r="N123" s="101" t="s">
        <v>42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1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5" t="s">
        <v>77</v>
      </c>
      <c r="AU124" s="15" t="s">
        <v>119</v>
      </c>
      <c r="BK124" s="210">
        <f>BK125</f>
        <v>0</v>
      </c>
    </row>
    <row r="125" s="13" customFormat="1" ht="25.92" customHeight="1">
      <c r="A125" s="13"/>
      <c r="B125" s="269"/>
      <c r="C125" s="270"/>
      <c r="D125" s="271" t="s">
        <v>77</v>
      </c>
      <c r="E125" s="272" t="s">
        <v>422</v>
      </c>
      <c r="F125" s="272" t="s">
        <v>101</v>
      </c>
      <c r="G125" s="270"/>
      <c r="H125" s="270"/>
      <c r="I125" s="273"/>
      <c r="J125" s="274">
        <f>BK125</f>
        <v>0</v>
      </c>
      <c r="K125" s="270"/>
      <c r="L125" s="275"/>
      <c r="M125" s="276"/>
      <c r="N125" s="277"/>
      <c r="O125" s="277"/>
      <c r="P125" s="278">
        <f>P126+P134+P139</f>
        <v>0</v>
      </c>
      <c r="Q125" s="277"/>
      <c r="R125" s="278">
        <f>R126+R134+R139</f>
        <v>0</v>
      </c>
      <c r="S125" s="277"/>
      <c r="T125" s="279">
        <f>T126+T134+T139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280" t="s">
        <v>157</v>
      </c>
      <c r="AT125" s="281" t="s">
        <v>77</v>
      </c>
      <c r="AU125" s="281" t="s">
        <v>78</v>
      </c>
      <c r="AY125" s="280" t="s">
        <v>138</v>
      </c>
      <c r="BK125" s="282">
        <f>BK126+BK134+BK139</f>
        <v>0</v>
      </c>
    </row>
    <row r="126" s="13" customFormat="1" ht="22.8" customHeight="1">
      <c r="A126" s="13"/>
      <c r="B126" s="269"/>
      <c r="C126" s="270"/>
      <c r="D126" s="271" t="s">
        <v>77</v>
      </c>
      <c r="E126" s="283" t="s">
        <v>423</v>
      </c>
      <c r="F126" s="283" t="s">
        <v>424</v>
      </c>
      <c r="G126" s="270"/>
      <c r="H126" s="270"/>
      <c r="I126" s="273"/>
      <c r="J126" s="284">
        <f>BK126</f>
        <v>0</v>
      </c>
      <c r="K126" s="270"/>
      <c r="L126" s="275"/>
      <c r="M126" s="276"/>
      <c r="N126" s="277"/>
      <c r="O126" s="277"/>
      <c r="P126" s="278">
        <f>SUM(P127:P133)</f>
        <v>0</v>
      </c>
      <c r="Q126" s="277"/>
      <c r="R126" s="278">
        <f>SUM(R127:R133)</f>
        <v>0</v>
      </c>
      <c r="S126" s="277"/>
      <c r="T126" s="279">
        <f>SUM(T127:T133)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280" t="s">
        <v>157</v>
      </c>
      <c r="AT126" s="281" t="s">
        <v>77</v>
      </c>
      <c r="AU126" s="281" t="s">
        <v>85</v>
      </c>
      <c r="AY126" s="280" t="s">
        <v>138</v>
      </c>
      <c r="BK126" s="282">
        <f>SUM(BK127:BK133)</f>
        <v>0</v>
      </c>
    </row>
    <row r="127" s="2" customFormat="1" ht="16.5" customHeight="1">
      <c r="A127" s="38"/>
      <c r="B127" s="39"/>
      <c r="C127" s="211" t="s">
        <v>85</v>
      </c>
      <c r="D127" s="211" t="s">
        <v>133</v>
      </c>
      <c r="E127" s="212" t="s">
        <v>425</v>
      </c>
      <c r="F127" s="213" t="s">
        <v>426</v>
      </c>
      <c r="G127" s="214" t="s">
        <v>427</v>
      </c>
      <c r="H127" s="215">
        <v>1</v>
      </c>
      <c r="I127" s="216"/>
      <c r="J127" s="217">
        <f>ROUND(I127*H127,2)</f>
        <v>0</v>
      </c>
      <c r="K127" s="218"/>
      <c r="L127" s="41"/>
      <c r="M127" s="219" t="s">
        <v>1</v>
      </c>
      <c r="N127" s="220" t="s">
        <v>43</v>
      </c>
      <c r="O127" s="91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370</v>
      </c>
      <c r="AT127" s="223" t="s">
        <v>133</v>
      </c>
      <c r="AU127" s="223" t="s">
        <v>87</v>
      </c>
      <c r="AY127" s="15" t="s">
        <v>138</v>
      </c>
      <c r="BE127" s="151">
        <f>IF(N127="základní",J127,0)</f>
        <v>0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5" t="s">
        <v>85</v>
      </c>
      <c r="BK127" s="151">
        <f>ROUND(I127*H127,2)</f>
        <v>0</v>
      </c>
      <c r="BL127" s="15" t="s">
        <v>370</v>
      </c>
      <c r="BM127" s="223" t="s">
        <v>428</v>
      </c>
    </row>
    <row r="128" s="2" customFormat="1">
      <c r="A128" s="38"/>
      <c r="B128" s="39"/>
      <c r="C128" s="40"/>
      <c r="D128" s="224" t="s">
        <v>140</v>
      </c>
      <c r="E128" s="40"/>
      <c r="F128" s="225" t="s">
        <v>426</v>
      </c>
      <c r="G128" s="40"/>
      <c r="H128" s="40"/>
      <c r="I128" s="226"/>
      <c r="J128" s="40"/>
      <c r="K128" s="40"/>
      <c r="L128" s="41"/>
      <c r="M128" s="227"/>
      <c r="N128" s="22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5" t="s">
        <v>140</v>
      </c>
      <c r="AU128" s="15" t="s">
        <v>87</v>
      </c>
    </row>
    <row r="129" s="10" customFormat="1">
      <c r="A129" s="10"/>
      <c r="B129" s="229"/>
      <c r="C129" s="230"/>
      <c r="D129" s="224" t="s">
        <v>146</v>
      </c>
      <c r="E129" s="231" t="s">
        <v>1</v>
      </c>
      <c r="F129" s="232" t="s">
        <v>429</v>
      </c>
      <c r="G129" s="230"/>
      <c r="H129" s="233">
        <v>1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39" t="s">
        <v>146</v>
      </c>
      <c r="AU129" s="239" t="s">
        <v>87</v>
      </c>
      <c r="AV129" s="10" t="s">
        <v>87</v>
      </c>
      <c r="AW129" s="10" t="s">
        <v>32</v>
      </c>
      <c r="AX129" s="10" t="s">
        <v>85</v>
      </c>
      <c r="AY129" s="239" t="s">
        <v>138</v>
      </c>
    </row>
    <row r="130" s="2" customFormat="1" ht="16.5" customHeight="1">
      <c r="A130" s="38"/>
      <c r="B130" s="39"/>
      <c r="C130" s="211" t="s">
        <v>87</v>
      </c>
      <c r="D130" s="211" t="s">
        <v>133</v>
      </c>
      <c r="E130" s="212" t="s">
        <v>430</v>
      </c>
      <c r="F130" s="213" t="s">
        <v>431</v>
      </c>
      <c r="G130" s="214" t="s">
        <v>432</v>
      </c>
      <c r="H130" s="215">
        <v>1</v>
      </c>
      <c r="I130" s="216"/>
      <c r="J130" s="217">
        <f>ROUND(I130*H130,2)</f>
        <v>0</v>
      </c>
      <c r="K130" s="218"/>
      <c r="L130" s="41"/>
      <c r="M130" s="219" t="s">
        <v>1</v>
      </c>
      <c r="N130" s="220" t="s">
        <v>43</v>
      </c>
      <c r="O130" s="91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370</v>
      </c>
      <c r="AT130" s="223" t="s">
        <v>133</v>
      </c>
      <c r="AU130" s="223" t="s">
        <v>87</v>
      </c>
      <c r="AY130" s="15" t="s">
        <v>138</v>
      </c>
      <c r="BE130" s="151">
        <f>IF(N130="základní",J130,0)</f>
        <v>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5" t="s">
        <v>85</v>
      </c>
      <c r="BK130" s="151">
        <f>ROUND(I130*H130,2)</f>
        <v>0</v>
      </c>
      <c r="BL130" s="15" t="s">
        <v>370</v>
      </c>
      <c r="BM130" s="223" t="s">
        <v>433</v>
      </c>
    </row>
    <row r="131" s="2" customFormat="1">
      <c r="A131" s="38"/>
      <c r="B131" s="39"/>
      <c r="C131" s="40"/>
      <c r="D131" s="224" t="s">
        <v>140</v>
      </c>
      <c r="E131" s="40"/>
      <c r="F131" s="225" t="s">
        <v>431</v>
      </c>
      <c r="G131" s="40"/>
      <c r="H131" s="40"/>
      <c r="I131" s="226"/>
      <c r="J131" s="40"/>
      <c r="K131" s="40"/>
      <c r="L131" s="41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5" t="s">
        <v>140</v>
      </c>
      <c r="AU131" s="15" t="s">
        <v>87</v>
      </c>
    </row>
    <row r="132" s="2" customFormat="1" ht="16.5" customHeight="1">
      <c r="A132" s="38"/>
      <c r="B132" s="39"/>
      <c r="C132" s="211" t="s">
        <v>148</v>
      </c>
      <c r="D132" s="211" t="s">
        <v>133</v>
      </c>
      <c r="E132" s="212" t="s">
        <v>434</v>
      </c>
      <c r="F132" s="213" t="s">
        <v>435</v>
      </c>
      <c r="G132" s="214" t="s">
        <v>436</v>
      </c>
      <c r="H132" s="215">
        <v>1</v>
      </c>
      <c r="I132" s="216"/>
      <c r="J132" s="217">
        <f>ROUND(I132*H132,2)</f>
        <v>0</v>
      </c>
      <c r="K132" s="218"/>
      <c r="L132" s="41"/>
      <c r="M132" s="219" t="s">
        <v>1</v>
      </c>
      <c r="N132" s="220" t="s">
        <v>43</v>
      </c>
      <c r="O132" s="91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370</v>
      </c>
      <c r="AT132" s="223" t="s">
        <v>133</v>
      </c>
      <c r="AU132" s="223" t="s">
        <v>87</v>
      </c>
      <c r="AY132" s="15" t="s">
        <v>138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5" t="s">
        <v>85</v>
      </c>
      <c r="BK132" s="151">
        <f>ROUND(I132*H132,2)</f>
        <v>0</v>
      </c>
      <c r="BL132" s="15" t="s">
        <v>370</v>
      </c>
      <c r="BM132" s="223" t="s">
        <v>437</v>
      </c>
    </row>
    <row r="133" s="2" customFormat="1">
      <c r="A133" s="38"/>
      <c r="B133" s="39"/>
      <c r="C133" s="40"/>
      <c r="D133" s="224" t="s">
        <v>140</v>
      </c>
      <c r="E133" s="40"/>
      <c r="F133" s="225" t="s">
        <v>435</v>
      </c>
      <c r="G133" s="40"/>
      <c r="H133" s="40"/>
      <c r="I133" s="226"/>
      <c r="J133" s="40"/>
      <c r="K133" s="40"/>
      <c r="L133" s="41"/>
      <c r="M133" s="227"/>
      <c r="N133" s="22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5" t="s">
        <v>140</v>
      </c>
      <c r="AU133" s="15" t="s">
        <v>87</v>
      </c>
    </row>
    <row r="134" s="13" customFormat="1" ht="22.8" customHeight="1">
      <c r="A134" s="13"/>
      <c r="B134" s="269"/>
      <c r="C134" s="270"/>
      <c r="D134" s="271" t="s">
        <v>77</v>
      </c>
      <c r="E134" s="283" t="s">
        <v>438</v>
      </c>
      <c r="F134" s="283" t="s">
        <v>439</v>
      </c>
      <c r="G134" s="270"/>
      <c r="H134" s="270"/>
      <c r="I134" s="273"/>
      <c r="J134" s="284">
        <f>BK134</f>
        <v>0</v>
      </c>
      <c r="K134" s="270"/>
      <c r="L134" s="275"/>
      <c r="M134" s="276"/>
      <c r="N134" s="277"/>
      <c r="O134" s="277"/>
      <c r="P134" s="278">
        <f>SUM(P135:P138)</f>
        <v>0</v>
      </c>
      <c r="Q134" s="277"/>
      <c r="R134" s="278">
        <f>SUM(R135:R138)</f>
        <v>0</v>
      </c>
      <c r="S134" s="277"/>
      <c r="T134" s="279">
        <f>SUM(T135:T138)</f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280" t="s">
        <v>157</v>
      </c>
      <c r="AT134" s="281" t="s">
        <v>77</v>
      </c>
      <c r="AU134" s="281" t="s">
        <v>85</v>
      </c>
      <c r="AY134" s="280" t="s">
        <v>138</v>
      </c>
      <c r="BK134" s="282">
        <f>SUM(BK135:BK138)</f>
        <v>0</v>
      </c>
    </row>
    <row r="135" s="2" customFormat="1" ht="16.5" customHeight="1">
      <c r="A135" s="38"/>
      <c r="B135" s="39"/>
      <c r="C135" s="211" t="s">
        <v>137</v>
      </c>
      <c r="D135" s="211" t="s">
        <v>133</v>
      </c>
      <c r="E135" s="212" t="s">
        <v>440</v>
      </c>
      <c r="F135" s="213" t="s">
        <v>439</v>
      </c>
      <c r="G135" s="214" t="s">
        <v>432</v>
      </c>
      <c r="H135" s="215">
        <v>1</v>
      </c>
      <c r="I135" s="216"/>
      <c r="J135" s="217">
        <f>ROUND(I135*H135,2)</f>
        <v>0</v>
      </c>
      <c r="K135" s="218"/>
      <c r="L135" s="41"/>
      <c r="M135" s="219" t="s">
        <v>1</v>
      </c>
      <c r="N135" s="220" t="s">
        <v>43</v>
      </c>
      <c r="O135" s="91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370</v>
      </c>
      <c r="AT135" s="223" t="s">
        <v>133</v>
      </c>
      <c r="AU135" s="223" t="s">
        <v>87</v>
      </c>
      <c r="AY135" s="15" t="s">
        <v>138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5" t="s">
        <v>85</v>
      </c>
      <c r="BK135" s="151">
        <f>ROUND(I135*H135,2)</f>
        <v>0</v>
      </c>
      <c r="BL135" s="15" t="s">
        <v>370</v>
      </c>
      <c r="BM135" s="223" t="s">
        <v>441</v>
      </c>
    </row>
    <row r="136" s="2" customFormat="1">
      <c r="A136" s="38"/>
      <c r="B136" s="39"/>
      <c r="C136" s="40"/>
      <c r="D136" s="224" t="s">
        <v>140</v>
      </c>
      <c r="E136" s="40"/>
      <c r="F136" s="225" t="s">
        <v>439</v>
      </c>
      <c r="G136" s="40"/>
      <c r="H136" s="40"/>
      <c r="I136" s="226"/>
      <c r="J136" s="40"/>
      <c r="K136" s="40"/>
      <c r="L136" s="41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140</v>
      </c>
      <c r="AU136" s="15" t="s">
        <v>87</v>
      </c>
    </row>
    <row r="137" s="2" customFormat="1" ht="16.5" customHeight="1">
      <c r="A137" s="38"/>
      <c r="B137" s="39"/>
      <c r="C137" s="211" t="s">
        <v>157</v>
      </c>
      <c r="D137" s="211" t="s">
        <v>133</v>
      </c>
      <c r="E137" s="212" t="s">
        <v>442</v>
      </c>
      <c r="F137" s="213" t="s">
        <v>443</v>
      </c>
      <c r="G137" s="214" t="s">
        <v>432</v>
      </c>
      <c r="H137" s="215">
        <v>1</v>
      </c>
      <c r="I137" s="216"/>
      <c r="J137" s="217">
        <f>ROUND(I137*H137,2)</f>
        <v>0</v>
      </c>
      <c r="K137" s="218"/>
      <c r="L137" s="41"/>
      <c r="M137" s="219" t="s">
        <v>1</v>
      </c>
      <c r="N137" s="220" t="s">
        <v>43</v>
      </c>
      <c r="O137" s="91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370</v>
      </c>
      <c r="AT137" s="223" t="s">
        <v>133</v>
      </c>
      <c r="AU137" s="223" t="s">
        <v>87</v>
      </c>
      <c r="AY137" s="15" t="s">
        <v>138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5" t="s">
        <v>85</v>
      </c>
      <c r="BK137" s="151">
        <f>ROUND(I137*H137,2)</f>
        <v>0</v>
      </c>
      <c r="BL137" s="15" t="s">
        <v>370</v>
      </c>
      <c r="BM137" s="223" t="s">
        <v>444</v>
      </c>
    </row>
    <row r="138" s="2" customFormat="1">
      <c r="A138" s="38"/>
      <c r="B138" s="39"/>
      <c r="C138" s="40"/>
      <c r="D138" s="224" t="s">
        <v>140</v>
      </c>
      <c r="E138" s="40"/>
      <c r="F138" s="225" t="s">
        <v>443</v>
      </c>
      <c r="G138" s="40"/>
      <c r="H138" s="40"/>
      <c r="I138" s="226"/>
      <c r="J138" s="40"/>
      <c r="K138" s="40"/>
      <c r="L138" s="41"/>
      <c r="M138" s="227"/>
      <c r="N138" s="22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140</v>
      </c>
      <c r="AU138" s="15" t="s">
        <v>87</v>
      </c>
    </row>
    <row r="139" s="13" customFormat="1" ht="22.8" customHeight="1">
      <c r="A139" s="13"/>
      <c r="B139" s="269"/>
      <c r="C139" s="270"/>
      <c r="D139" s="271" t="s">
        <v>77</v>
      </c>
      <c r="E139" s="283" t="s">
        <v>445</v>
      </c>
      <c r="F139" s="283" t="s">
        <v>446</v>
      </c>
      <c r="G139" s="270"/>
      <c r="H139" s="270"/>
      <c r="I139" s="273"/>
      <c r="J139" s="284">
        <f>BK139</f>
        <v>0</v>
      </c>
      <c r="K139" s="270"/>
      <c r="L139" s="275"/>
      <c r="M139" s="276"/>
      <c r="N139" s="277"/>
      <c r="O139" s="277"/>
      <c r="P139" s="278">
        <f>SUM(P140:P144)</f>
        <v>0</v>
      </c>
      <c r="Q139" s="277"/>
      <c r="R139" s="278">
        <f>SUM(R140:R144)</f>
        <v>0</v>
      </c>
      <c r="S139" s="277"/>
      <c r="T139" s="279">
        <f>SUM(T140:T144)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280" t="s">
        <v>157</v>
      </c>
      <c r="AT139" s="281" t="s">
        <v>77</v>
      </c>
      <c r="AU139" s="281" t="s">
        <v>85</v>
      </c>
      <c r="AY139" s="280" t="s">
        <v>138</v>
      </c>
      <c r="BK139" s="282">
        <f>SUM(BK140:BK144)</f>
        <v>0</v>
      </c>
    </row>
    <row r="140" s="2" customFormat="1" ht="16.5" customHeight="1">
      <c r="A140" s="38"/>
      <c r="B140" s="39"/>
      <c r="C140" s="211" t="s">
        <v>162</v>
      </c>
      <c r="D140" s="211" t="s">
        <v>133</v>
      </c>
      <c r="E140" s="212" t="s">
        <v>447</v>
      </c>
      <c r="F140" s="213" t="s">
        <v>448</v>
      </c>
      <c r="G140" s="214" t="s">
        <v>427</v>
      </c>
      <c r="H140" s="215">
        <v>1</v>
      </c>
      <c r="I140" s="216"/>
      <c r="J140" s="217">
        <f>ROUND(I140*H140,2)</f>
        <v>0</v>
      </c>
      <c r="K140" s="218"/>
      <c r="L140" s="41"/>
      <c r="M140" s="219" t="s">
        <v>1</v>
      </c>
      <c r="N140" s="220" t="s">
        <v>43</v>
      </c>
      <c r="O140" s="91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370</v>
      </c>
      <c r="AT140" s="223" t="s">
        <v>133</v>
      </c>
      <c r="AU140" s="223" t="s">
        <v>87</v>
      </c>
      <c r="AY140" s="15" t="s">
        <v>138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5" t="s">
        <v>85</v>
      </c>
      <c r="BK140" s="151">
        <f>ROUND(I140*H140,2)</f>
        <v>0</v>
      </c>
      <c r="BL140" s="15" t="s">
        <v>370</v>
      </c>
      <c r="BM140" s="223" t="s">
        <v>449</v>
      </c>
    </row>
    <row r="141" s="2" customFormat="1">
      <c r="A141" s="38"/>
      <c r="B141" s="39"/>
      <c r="C141" s="40"/>
      <c r="D141" s="224" t="s">
        <v>140</v>
      </c>
      <c r="E141" s="40"/>
      <c r="F141" s="225" t="s">
        <v>448</v>
      </c>
      <c r="G141" s="40"/>
      <c r="H141" s="40"/>
      <c r="I141" s="226"/>
      <c r="J141" s="40"/>
      <c r="K141" s="40"/>
      <c r="L141" s="41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5" t="s">
        <v>140</v>
      </c>
      <c r="AU141" s="15" t="s">
        <v>87</v>
      </c>
    </row>
    <row r="142" s="2" customFormat="1" ht="16.5" customHeight="1">
      <c r="A142" s="38"/>
      <c r="B142" s="39"/>
      <c r="C142" s="211" t="s">
        <v>167</v>
      </c>
      <c r="D142" s="211" t="s">
        <v>133</v>
      </c>
      <c r="E142" s="212" t="s">
        <v>450</v>
      </c>
      <c r="F142" s="213" t="s">
        <v>451</v>
      </c>
      <c r="G142" s="214" t="s">
        <v>427</v>
      </c>
      <c r="H142" s="215">
        <v>1</v>
      </c>
      <c r="I142" s="216"/>
      <c r="J142" s="217">
        <f>ROUND(I142*H142,2)</f>
        <v>0</v>
      </c>
      <c r="K142" s="218"/>
      <c r="L142" s="41"/>
      <c r="M142" s="219" t="s">
        <v>1</v>
      </c>
      <c r="N142" s="220" t="s">
        <v>43</v>
      </c>
      <c r="O142" s="91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370</v>
      </c>
      <c r="AT142" s="223" t="s">
        <v>133</v>
      </c>
      <c r="AU142" s="223" t="s">
        <v>87</v>
      </c>
      <c r="AY142" s="15" t="s">
        <v>138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5" t="s">
        <v>85</v>
      </c>
      <c r="BK142" s="151">
        <f>ROUND(I142*H142,2)</f>
        <v>0</v>
      </c>
      <c r="BL142" s="15" t="s">
        <v>370</v>
      </c>
      <c r="BM142" s="223" t="s">
        <v>452</v>
      </c>
    </row>
    <row r="143" s="2" customFormat="1">
      <c r="A143" s="38"/>
      <c r="B143" s="39"/>
      <c r="C143" s="40"/>
      <c r="D143" s="224" t="s">
        <v>140</v>
      </c>
      <c r="E143" s="40"/>
      <c r="F143" s="225" t="s">
        <v>451</v>
      </c>
      <c r="G143" s="40"/>
      <c r="H143" s="40"/>
      <c r="I143" s="226"/>
      <c r="J143" s="40"/>
      <c r="K143" s="40"/>
      <c r="L143" s="41"/>
      <c r="M143" s="227"/>
      <c r="N143" s="22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5" t="s">
        <v>140</v>
      </c>
      <c r="AU143" s="15" t="s">
        <v>87</v>
      </c>
    </row>
    <row r="144" s="10" customFormat="1">
      <c r="A144" s="10"/>
      <c r="B144" s="229"/>
      <c r="C144" s="230"/>
      <c r="D144" s="224" t="s">
        <v>146</v>
      </c>
      <c r="E144" s="231" t="s">
        <v>1</v>
      </c>
      <c r="F144" s="232" t="s">
        <v>453</v>
      </c>
      <c r="G144" s="230"/>
      <c r="H144" s="233">
        <v>1</v>
      </c>
      <c r="I144" s="234"/>
      <c r="J144" s="230"/>
      <c r="K144" s="230"/>
      <c r="L144" s="235"/>
      <c r="M144" s="255"/>
      <c r="N144" s="256"/>
      <c r="O144" s="256"/>
      <c r="P144" s="256"/>
      <c r="Q144" s="256"/>
      <c r="R144" s="256"/>
      <c r="S144" s="256"/>
      <c r="T144" s="257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39" t="s">
        <v>146</v>
      </c>
      <c r="AU144" s="239" t="s">
        <v>87</v>
      </c>
      <c r="AV144" s="10" t="s">
        <v>87</v>
      </c>
      <c r="AW144" s="10" t="s">
        <v>32</v>
      </c>
      <c r="AX144" s="10" t="s">
        <v>85</v>
      </c>
      <c r="AY144" s="239" t="s">
        <v>138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1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UdWwLeHuWQ7loZuvc5/u/bn82/k/noazf6FnfVUIh2xiEhS8/UFGiKfkFDbKJz7eS2j8aVf2uyC8A2CzrJwtmQ==" hashValue="GOhttGu5f4GNGSWFp26gt95PFhMr/UhE2BampfC4rqPxW0626unLdfh3ZvE1jPTW2uORagLDoM8U249B0dvPxA==" algorithmName="SHA-512" password="CC35"/>
  <autoFilter ref="C123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2021-05-31T06:28:02Z</dcterms:created>
  <dcterms:modified xsi:type="dcterms:W3CDTF">2021-05-31T06:28:16Z</dcterms:modified>
</cp:coreProperties>
</file>